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320" windowHeight="145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<sst xmlns="http://schemas.openxmlformats.org/spreadsheetml/2006/main" count="330" uniqueCount="157">
  <si>
    <t>Defined Benefit Pension - Journal and Memo entries</t>
  </si>
  <si>
    <t>1.  Elements of Pension on Company books:</t>
  </si>
  <si>
    <t>Pension Expense</t>
  </si>
  <si>
    <t>Accrued pension liability/prepaid asset</t>
  </si>
  <si>
    <t xml:space="preserve">2.  NOT on company books - Memo entries </t>
  </si>
  <si>
    <t>Pension Plan assets</t>
  </si>
  <si>
    <t>The company MUST recognize pension expense</t>
  </si>
  <si>
    <t>and depending on funding status may have either</t>
  </si>
  <si>
    <t xml:space="preserve">a pension liability or a (prepaid) pension asset.  </t>
  </si>
  <si>
    <t>liability and funding on its financial statements (Journal entries!)</t>
  </si>
  <si>
    <t>the company must keep track of the pension obligation and</t>
  </si>
  <si>
    <t xml:space="preserve">the Plan assets.  This is done in a separate set of records, </t>
  </si>
  <si>
    <t>referred to as Memo entries</t>
  </si>
  <si>
    <t>Memo entries:  This is a means of keeping a record of the status of</t>
  </si>
  <si>
    <t xml:space="preserve">both the pension obligation and the plan assets.  Both of these are </t>
  </si>
  <si>
    <t>actually on the books of a separate entity - The Pension Plan.</t>
  </si>
  <si>
    <t>However, to determine the sponsoring company's pension expense</t>
  </si>
  <si>
    <t>In addition to recognizing pension expense, pension</t>
  </si>
  <si>
    <t xml:space="preserve">and funding requirements, the sponsoring company keeps track of </t>
  </si>
  <si>
    <t>through the memo entries.  Think of this as a form of</t>
  </si>
  <si>
    <t>scratch pad.</t>
  </si>
  <si>
    <t>Elements of pension expense:</t>
  </si>
  <si>
    <t>1.  Service cost</t>
  </si>
  <si>
    <t>2. Interest cost</t>
  </si>
  <si>
    <t>3. (Expected return on Plan assets)</t>
  </si>
  <si>
    <t>4. Amortization of prior service cost</t>
  </si>
  <si>
    <t>5. Amortization of losses (gains)</t>
  </si>
  <si>
    <t>1.  Prior service cost (full amount, if any)</t>
  </si>
  <si>
    <t>2. Service cost</t>
  </si>
  <si>
    <t>3. Interest cost</t>
  </si>
  <si>
    <t>4. (payments to beneficiaries)</t>
  </si>
  <si>
    <t>5. +/- gains losses due to actuarial change in estimate</t>
  </si>
  <si>
    <t xml:space="preserve">    or plan amendments</t>
  </si>
  <si>
    <t>Elements of Pension Plan Assets</t>
  </si>
  <si>
    <t>1. Contributions (Funding)</t>
  </si>
  <si>
    <t>2. Actual return on plan assets</t>
  </si>
  <si>
    <t>3. (Payments to beneficiaries)</t>
  </si>
  <si>
    <t>Pension liability/pension asset</t>
  </si>
  <si>
    <t xml:space="preserve">Difference between ending pension obligation </t>
  </si>
  <si>
    <t xml:space="preserve">and ending balance in plan assets </t>
  </si>
  <si>
    <t>Elements of Projected Pension obligation</t>
  </si>
  <si>
    <t>the projected pension obligation and the plan assets</t>
  </si>
  <si>
    <t>Projected Pension obligation (PBO)</t>
  </si>
  <si>
    <t>Example:</t>
  </si>
  <si>
    <t>Service cost</t>
  </si>
  <si>
    <t>interst cost</t>
  </si>
  <si>
    <t xml:space="preserve">actual return on plan </t>
  </si>
  <si>
    <t>contribution</t>
  </si>
  <si>
    <t>PBO</t>
  </si>
  <si>
    <t>Plan assets</t>
  </si>
  <si>
    <t>int. cost</t>
  </si>
  <si>
    <t>actual return</t>
  </si>
  <si>
    <t>payments</t>
  </si>
  <si>
    <t>service cost</t>
  </si>
  <si>
    <t>ending balance</t>
  </si>
  <si>
    <t>Pension expense:</t>
  </si>
  <si>
    <t>Journal entry:</t>
  </si>
  <si>
    <t>dr. pension expense</t>
  </si>
  <si>
    <t xml:space="preserve">   cr. Cash</t>
  </si>
  <si>
    <t xml:space="preserve">   cr. Pension liability</t>
  </si>
  <si>
    <t>Memo Record:</t>
  </si>
  <si>
    <t>cr</t>
  </si>
  <si>
    <t>dr</t>
  </si>
  <si>
    <t>Data</t>
  </si>
  <si>
    <t>Determination of pension liability:</t>
  </si>
  <si>
    <t>2.  PBO - Plan assets:  (112,000 - 111,000) = 1,000</t>
  </si>
  <si>
    <t>1.  pension expense - funding = (9,000 - 8,000) = 1,000</t>
  </si>
  <si>
    <t>I.  Basic</t>
  </si>
  <si>
    <t xml:space="preserve">If the company grants credit for prior years service the total amount increases the PBO immediately.  However, the company </t>
  </si>
  <si>
    <t>Prior service cost</t>
  </si>
  <si>
    <t>Plan Assets</t>
  </si>
  <si>
    <t>beg. Bal.</t>
  </si>
  <si>
    <t>can (and will) amortize the prior service cost (PSC) to pension expense over the remaining service life of affected employees:</t>
  </si>
  <si>
    <t xml:space="preserve">   II. Prior Service Cost (PSC)</t>
  </si>
  <si>
    <t>PSC</t>
  </si>
  <si>
    <t>balance, 1/1/10</t>
  </si>
  <si>
    <t>Memo Records</t>
  </si>
  <si>
    <t>interest cost</t>
  </si>
  <si>
    <t>Payments to retirees</t>
  </si>
  <si>
    <t>expected return</t>
  </si>
  <si>
    <t>amortization PSC</t>
  </si>
  <si>
    <t>**</t>
  </si>
  <si>
    <t>pension liability:</t>
  </si>
  <si>
    <t>beginning balance + pension expense + AOCI - cash paid</t>
  </si>
  <si>
    <t>equals</t>
  </si>
  <si>
    <t>Company books</t>
  </si>
  <si>
    <t>dr. OCI - PSC</t>
  </si>
  <si>
    <t>Income Statement:</t>
  </si>
  <si>
    <t>pension expense</t>
  </si>
  <si>
    <t>Statement of Comprehensive income:</t>
  </si>
  <si>
    <t>Balance Sheet:</t>
  </si>
  <si>
    <t>Liabilities:</t>
  </si>
  <si>
    <t>Pension liability</t>
  </si>
  <si>
    <t>Stockholder's equity</t>
  </si>
  <si>
    <t>Credit</t>
  </si>
  <si>
    <t>debit</t>
  </si>
  <si>
    <t xml:space="preserve">Note that the difference between the total amount of prior service cost minus </t>
  </si>
  <si>
    <t>the amount recognized in current year pension expense is debited to other</t>
  </si>
  <si>
    <t>statement,</t>
  </si>
  <si>
    <t xml:space="preserve">however it is reported on the balance sheet and disclosed on the </t>
  </si>
  <si>
    <t xml:space="preserve">statement of comprehensive income </t>
  </si>
  <si>
    <t xml:space="preserve">When the remainder of the PSC is amortized to pension expense in future years </t>
  </si>
  <si>
    <t>it will result in a credit to OCI</t>
  </si>
  <si>
    <t xml:space="preserve">comprehensive income (OCI).  This amount does not appear on the income </t>
  </si>
  <si>
    <t>III.  Gains and Losses</t>
  </si>
  <si>
    <t xml:space="preserve">2012:  Actual return on plan assets ($12,000) is less than the expected return. </t>
  </si>
  <si>
    <t>amortization of PSC</t>
  </si>
  <si>
    <t>change in PBO **</t>
  </si>
  <si>
    <t>liability increase**</t>
  </si>
  <si>
    <t xml:space="preserve">   assumptions - given</t>
  </si>
  <si>
    <t>** the change in the PBO (liability increase) is due to changed actuarial</t>
  </si>
  <si>
    <t>dr. OCI - Gain/loss</t>
  </si>
  <si>
    <t xml:space="preserve">   cr. OCI - PSC</t>
  </si>
  <si>
    <t>(29,940-20,800)</t>
  </si>
  <si>
    <t xml:space="preserve">Net </t>
  </si>
  <si>
    <t>(Beginning balance + unrecognized losses - amortization of PSC)</t>
  </si>
  <si>
    <t>unrecognized losses</t>
  </si>
  <si>
    <t xml:space="preserve">pension </t>
  </si>
  <si>
    <t>AOCI (PSC)</t>
  </si>
  <si>
    <t>it will result in a credit to Accumulated Other Comprehensive Income (AOCI)</t>
  </si>
  <si>
    <t xml:space="preserve"> New Rule:  The difference between the expected and the actual return is debited to OCI.  Then, if it persists it will be amortized </t>
  </si>
  <si>
    <t>2010: Actuaries changed expectations regarding the future pension obligation. As a result the ending balance in the PBO needs to be</t>
  </si>
  <si>
    <t xml:space="preserve">increased by $ 28,530 - this in conjunction with the regular adjustments to the PBO results in the required ending balance of </t>
  </si>
  <si>
    <t>to pension expense.</t>
  </si>
  <si>
    <t>IV.  Continuation with amortization of loss</t>
  </si>
  <si>
    <t>amortization of loss</t>
  </si>
  <si>
    <t>net loss, 1/1</t>
  </si>
  <si>
    <t>amount to be amortized</t>
  </si>
  <si>
    <t>10% of PBO (greater than asets)</t>
  </si>
  <si>
    <t>average service life of employees</t>
  </si>
  <si>
    <t>dr. pension liability</t>
  </si>
  <si>
    <t>pension liability: difference between PBO and Plan assets</t>
  </si>
  <si>
    <t>liability</t>
  </si>
  <si>
    <t>unrecognized gain</t>
  </si>
  <si>
    <t xml:space="preserve">   cr. OCI (G/L)</t>
  </si>
  <si>
    <t>(17,600+6,212)</t>
  </si>
  <si>
    <t>AOCI G/L</t>
  </si>
  <si>
    <t>In this case the company granted retroactive benefits with a present value of $80,000 in 2011</t>
  </si>
  <si>
    <t>** based on year of service method, consider it given</t>
  </si>
  <si>
    <t>amortization of loss and</t>
  </si>
  <si>
    <t>Beginning balance - unrecognized gain - amortization of loss)</t>
  </si>
  <si>
    <t>Pension Plans and Income Tax Rules:</t>
  </si>
  <si>
    <t>"  Many pension plans meet Internal Revenue Code requirements and hence qualify for tax advantages:</t>
  </si>
  <si>
    <t>Employers deduct contributions to the pension fund from taxable income, subject to certain limitations.</t>
  </si>
  <si>
    <t>Employers exclude pension fund earnings from taxable income</t>
  </si>
  <si>
    <t>Employees exclude employer contributions from taxable income, subject to certain elections by the employee</t>
  </si>
  <si>
    <t>Employees defer tax on benefits until after retirement."</t>
  </si>
  <si>
    <t xml:space="preserve">Dyckman, Davis and Dukes, Intermediate Accounting, p.885 </t>
  </si>
  <si>
    <t>" Generally, OPEBs are not well funded because companies are not permitted a tax deduction for contributions</t>
  </si>
  <si>
    <t xml:space="preserve">to the plan assets, as is the case with pensions" </t>
  </si>
  <si>
    <t>Kieso, et. al Intermediate Accounting, p. 1084</t>
  </si>
  <si>
    <t>the increase in future earnings,</t>
  </si>
  <si>
    <t>reduced taxes …</t>
  </si>
  <si>
    <t>…Because the contribution is tax-deductible, Boeing is expected to receive a tax benefit of more than $1 billion."</t>
  </si>
  <si>
    <t xml:space="preserve">"Of the many benefits of putting excess cash into pension plans are </t>
  </si>
  <si>
    <t>Nikolai, et. al Intermediate Accounting, p. 995</t>
  </si>
  <si>
    <t>see end of file for tax information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</si>
</sst>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42" fontId="0" fillId="0" borderId="0" xfId="0" applyNumberFormat="1" applyAlignment="1">
      <alignment/>
    </xf>
    <xf numFmtId="42" fontId="3" fillId="0" borderId="0" xfId="0" applyNumberFormat="1" applyFont="1" applyAlignment="1">
      <alignment/>
    </xf>
    <xf numFmtId="0" fontId="0" fillId="2" borderId="0" xfId="0" applyFill="1" applyAlignment="1">
      <alignment/>
    </xf>
    <xf numFmtId="42" fontId="0" fillId="2" borderId="0" xfId="0" applyNumberFormat="1" applyFill="1" applyAlignment="1">
      <alignment/>
    </xf>
    <xf numFmtId="0" fontId="0" fillId="0" borderId="0" xfId="0" applyFill="1" applyAlignment="1">
      <alignment/>
    </xf>
    <xf numFmtId="42" fontId="0" fillId="0" borderId="0" xfId="0" applyNumberFormat="1" applyFill="1" applyAlignment="1">
      <alignment/>
    </xf>
    <xf numFmtId="0" fontId="5" fillId="0" borderId="0" xfId="0" applyFont="1" applyAlignment="1">
      <alignment/>
    </xf>
    <xf numFmtId="42" fontId="5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0" fillId="3" borderId="0" xfId="0" applyFont="1" applyFill="1" applyAlignment="1">
      <alignment/>
    </xf>
    <xf numFmtId="165" fontId="0" fillId="3" borderId="0" xfId="0" applyNumberFormat="1" applyFont="1" applyFill="1" applyAlignment="1">
      <alignment/>
    </xf>
    <xf numFmtId="42" fontId="0" fillId="3" borderId="0" xfId="0" applyNumberFormat="1" applyFont="1" applyFill="1" applyAlignment="1">
      <alignment/>
    </xf>
    <xf numFmtId="42" fontId="3" fillId="3" borderId="0" xfId="0" applyNumberFormat="1" applyFont="1" applyFill="1" applyAlignment="1">
      <alignment/>
    </xf>
    <xf numFmtId="9" fontId="0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3" fillId="3" borderId="0" xfId="0" applyFont="1" applyFill="1" applyAlignment="1">
      <alignment/>
    </xf>
    <xf numFmtId="42" fontId="0" fillId="3" borderId="0" xfId="0" applyNumberFormat="1" applyFill="1" applyAlignment="1">
      <alignment/>
    </xf>
    <xf numFmtId="9" fontId="0" fillId="3" borderId="0" xfId="0" applyNumberFormat="1" applyFill="1" applyAlignment="1">
      <alignment/>
    </xf>
    <xf numFmtId="42" fontId="3" fillId="3" borderId="0" xfId="0" applyNumberFormat="1" applyFont="1" applyFill="1" applyAlignment="1">
      <alignment/>
    </xf>
    <xf numFmtId="165" fontId="0" fillId="3" borderId="0" xfId="0" applyNumberFormat="1" applyFill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2"/>
  <sheetViews>
    <sheetView tabSelected="1" zoomScale="200" zoomScaleNormal="200" workbookViewId="0" topLeftCell="A121">
      <selection activeCell="D126" sqref="D126"/>
    </sheetView>
  </sheetViews>
  <sheetFormatPr defaultColWidth="9.140625" defaultRowHeight="12.75"/>
  <cols>
    <col min="3" max="3" width="9.8515625" style="0" bestFit="1" customWidth="1"/>
    <col min="4" max="4" width="10.28125" style="0" bestFit="1" customWidth="1"/>
    <col min="7" max="7" width="10.421875" style="0" bestFit="1" customWidth="1"/>
    <col min="8" max="8" width="10.8515625" style="0" bestFit="1" customWidth="1"/>
    <col min="9" max="9" width="9.8515625" style="0" bestFit="1" customWidth="1"/>
    <col min="10" max="10" width="10.28125" style="0" customWidth="1"/>
    <col min="11" max="12" width="10.28125" style="0" bestFit="1" customWidth="1"/>
  </cols>
  <sheetData>
    <row r="1" spans="1:7" ht="12.75">
      <c r="A1" s="1" t="s">
        <v>0</v>
      </c>
      <c r="G1" s="8" t="s">
        <v>156</v>
      </c>
    </row>
    <row r="3" spans="1:12" ht="12.75">
      <c r="A3" t="s">
        <v>1</v>
      </c>
      <c r="G3" s="19" t="s">
        <v>4</v>
      </c>
      <c r="H3" s="19"/>
      <c r="I3" s="19"/>
      <c r="J3" s="19"/>
      <c r="K3" s="19"/>
      <c r="L3" s="19"/>
    </row>
    <row r="4" spans="7:12" ht="12.75">
      <c r="G4" s="19"/>
      <c r="H4" s="19"/>
      <c r="I4" s="19"/>
      <c r="J4" s="19"/>
      <c r="K4" s="19"/>
      <c r="L4" s="19"/>
    </row>
    <row r="5" spans="1:12" ht="12.75">
      <c r="A5" s="1" t="s">
        <v>2</v>
      </c>
      <c r="G5" s="19" t="s">
        <v>42</v>
      </c>
      <c r="H5" s="19"/>
      <c r="I5" s="19"/>
      <c r="J5" s="19"/>
      <c r="K5" s="19"/>
      <c r="L5" s="19"/>
    </row>
    <row r="6" spans="1:12" ht="12.75">
      <c r="A6" s="1" t="s">
        <v>3</v>
      </c>
      <c r="G6" s="19" t="s">
        <v>5</v>
      </c>
      <c r="H6" s="19"/>
      <c r="I6" s="19"/>
      <c r="J6" s="19"/>
      <c r="K6" s="19"/>
      <c r="L6" s="19"/>
    </row>
    <row r="7" spans="7:12" ht="12.75">
      <c r="G7" s="19"/>
      <c r="H7" s="19"/>
      <c r="I7" s="19"/>
      <c r="J7" s="19"/>
      <c r="K7" s="19"/>
      <c r="L7" s="19"/>
    </row>
    <row r="8" spans="1:12" ht="12.75">
      <c r="A8" t="s">
        <v>6</v>
      </c>
      <c r="G8" s="19" t="s">
        <v>13</v>
      </c>
      <c r="H8" s="19"/>
      <c r="I8" s="19"/>
      <c r="J8" s="19"/>
      <c r="K8" s="19"/>
      <c r="L8" s="19"/>
    </row>
    <row r="9" spans="1:12" ht="12.75">
      <c r="A9" t="s">
        <v>7</v>
      </c>
      <c r="G9" s="19" t="s">
        <v>14</v>
      </c>
      <c r="H9" s="19"/>
      <c r="I9" s="19"/>
      <c r="J9" s="19"/>
      <c r="K9" s="19"/>
      <c r="L9" s="19"/>
    </row>
    <row r="10" spans="1:12" ht="12.75">
      <c r="A10" t="s">
        <v>8</v>
      </c>
      <c r="G10" s="19" t="s">
        <v>15</v>
      </c>
      <c r="H10" s="19"/>
      <c r="I10" s="19"/>
      <c r="J10" s="19"/>
      <c r="K10" s="19"/>
      <c r="L10" s="19"/>
    </row>
    <row r="11" spans="7:12" ht="12.75">
      <c r="G11" s="19" t="s">
        <v>16</v>
      </c>
      <c r="H11" s="19"/>
      <c r="I11" s="19"/>
      <c r="J11" s="19"/>
      <c r="K11" s="19"/>
      <c r="L11" s="19"/>
    </row>
    <row r="12" spans="1:12" ht="12.75">
      <c r="A12" t="s">
        <v>17</v>
      </c>
      <c r="G12" s="19" t="s">
        <v>18</v>
      </c>
      <c r="H12" s="19"/>
      <c r="I12" s="19"/>
      <c r="J12" s="19"/>
      <c r="K12" s="19"/>
      <c r="L12" s="19"/>
    </row>
    <row r="13" spans="1:12" ht="12.75">
      <c r="A13" t="s">
        <v>9</v>
      </c>
      <c r="G13" s="19"/>
      <c r="H13" s="20" t="s">
        <v>41</v>
      </c>
      <c r="I13" s="19"/>
      <c r="J13" s="19"/>
      <c r="K13" s="19"/>
      <c r="L13" s="19"/>
    </row>
    <row r="14" spans="1:12" ht="12.75">
      <c r="A14" t="s">
        <v>10</v>
      </c>
      <c r="G14" s="19"/>
      <c r="H14" s="19" t="s">
        <v>19</v>
      </c>
      <c r="I14" s="19"/>
      <c r="J14" s="19"/>
      <c r="K14" s="19"/>
      <c r="L14" s="19"/>
    </row>
    <row r="15" spans="1:12" ht="12.75">
      <c r="A15" t="s">
        <v>11</v>
      </c>
      <c r="G15" s="19"/>
      <c r="H15" s="19" t="s">
        <v>20</v>
      </c>
      <c r="I15" s="19"/>
      <c r="J15" s="19"/>
      <c r="K15" s="19"/>
      <c r="L15" s="19"/>
    </row>
    <row r="16" spans="1:12" ht="12.75">
      <c r="A16" t="s">
        <v>12</v>
      </c>
      <c r="G16" s="19"/>
      <c r="H16" s="19"/>
      <c r="I16" s="19"/>
      <c r="J16" s="19"/>
      <c r="K16" s="19"/>
      <c r="L16" s="19"/>
    </row>
    <row r="17" spans="7:12" ht="12.75">
      <c r="G17" s="19"/>
      <c r="H17" s="19"/>
      <c r="I17" s="19"/>
      <c r="J17" s="19"/>
      <c r="K17" s="19"/>
      <c r="L17" s="19"/>
    </row>
    <row r="18" spans="1:12" ht="12.75">
      <c r="A18" s="1" t="s">
        <v>21</v>
      </c>
      <c r="G18" s="19"/>
      <c r="H18" s="20" t="s">
        <v>40</v>
      </c>
      <c r="I18" s="19"/>
      <c r="J18" s="19"/>
      <c r="K18" s="19"/>
      <c r="L18" s="19"/>
    </row>
    <row r="19" spans="7:12" ht="12.75">
      <c r="G19" s="19"/>
      <c r="H19" s="19"/>
      <c r="I19" s="19"/>
      <c r="J19" s="19"/>
      <c r="K19" s="19"/>
      <c r="L19" s="19"/>
    </row>
    <row r="20" spans="1:12" ht="12.75">
      <c r="A20" t="s">
        <v>22</v>
      </c>
      <c r="G20" s="19"/>
      <c r="H20" s="19" t="s">
        <v>27</v>
      </c>
      <c r="I20" s="19"/>
      <c r="J20" s="19"/>
      <c r="K20" s="19"/>
      <c r="L20" s="19"/>
    </row>
    <row r="21" spans="1:12" ht="12.75">
      <c r="A21" t="s">
        <v>23</v>
      </c>
      <c r="G21" s="19"/>
      <c r="H21" s="19" t="s">
        <v>28</v>
      </c>
      <c r="I21" s="19"/>
      <c r="J21" s="19"/>
      <c r="K21" s="19"/>
      <c r="L21" s="19"/>
    </row>
    <row r="22" spans="1:12" ht="12.75">
      <c r="A22" t="s">
        <v>24</v>
      </c>
      <c r="G22" s="19"/>
      <c r="H22" s="19" t="s">
        <v>29</v>
      </c>
      <c r="I22" s="19"/>
      <c r="J22" s="19"/>
      <c r="K22" s="19"/>
      <c r="L22" s="19"/>
    </row>
    <row r="23" spans="1:12" ht="12.75">
      <c r="A23" t="s">
        <v>25</v>
      </c>
      <c r="G23" s="19"/>
      <c r="H23" s="19" t="s">
        <v>30</v>
      </c>
      <c r="I23" s="19"/>
      <c r="J23" s="19"/>
      <c r="K23" s="19"/>
      <c r="L23" s="19"/>
    </row>
    <row r="24" spans="1:12" ht="12.75">
      <c r="A24" t="s">
        <v>26</v>
      </c>
      <c r="G24" s="19"/>
      <c r="H24" s="19" t="s">
        <v>31</v>
      </c>
      <c r="I24" s="19"/>
      <c r="J24" s="19"/>
      <c r="K24" s="19"/>
      <c r="L24" s="19"/>
    </row>
    <row r="25" spans="7:12" ht="12.75">
      <c r="G25" s="19"/>
      <c r="H25" s="19" t="s">
        <v>32</v>
      </c>
      <c r="I25" s="19"/>
      <c r="J25" s="19"/>
      <c r="K25" s="19"/>
      <c r="L25" s="19"/>
    </row>
    <row r="26" spans="1:12" ht="12.75">
      <c r="A26" t="s">
        <v>37</v>
      </c>
      <c r="G26" s="19"/>
      <c r="H26" s="19"/>
      <c r="I26" s="19"/>
      <c r="J26" s="19"/>
      <c r="K26" s="19"/>
      <c r="L26" s="19"/>
    </row>
    <row r="27" spans="7:12" ht="12.75">
      <c r="G27" s="19"/>
      <c r="H27" s="20" t="s">
        <v>33</v>
      </c>
      <c r="I27" s="19"/>
      <c r="J27" s="19"/>
      <c r="K27" s="19"/>
      <c r="L27" s="19"/>
    </row>
    <row r="28" spans="1:12" ht="12.75">
      <c r="A28" t="s">
        <v>38</v>
      </c>
      <c r="G28" s="19"/>
      <c r="H28" s="19"/>
      <c r="I28" s="19"/>
      <c r="J28" s="19"/>
      <c r="K28" s="19"/>
      <c r="L28" s="19"/>
    </row>
    <row r="29" spans="1:12" ht="12.75">
      <c r="A29" t="s">
        <v>39</v>
      </c>
      <c r="G29" s="19"/>
      <c r="H29" s="19" t="s">
        <v>34</v>
      </c>
      <c r="I29" s="19"/>
      <c r="J29" s="19"/>
      <c r="K29" s="19"/>
      <c r="L29" s="19"/>
    </row>
    <row r="30" spans="7:12" ht="12.75">
      <c r="G30" s="19"/>
      <c r="H30" s="19" t="s">
        <v>35</v>
      </c>
      <c r="I30" s="19"/>
      <c r="J30" s="19"/>
      <c r="K30" s="19"/>
      <c r="L30" s="19"/>
    </row>
    <row r="31" spans="7:12" ht="12.75">
      <c r="G31" s="19"/>
      <c r="H31" s="19" t="s">
        <v>36</v>
      </c>
      <c r="I31" s="19"/>
      <c r="J31" s="19"/>
      <c r="K31" s="19"/>
      <c r="L31" s="19"/>
    </row>
    <row r="32" spans="1:12" ht="12.75">
      <c r="A32" s="1" t="s">
        <v>67</v>
      </c>
      <c r="E32" s="19"/>
      <c r="F32" s="19"/>
      <c r="G32" s="20" t="s">
        <v>60</v>
      </c>
      <c r="H32" s="19"/>
      <c r="I32" s="19"/>
      <c r="J32" s="19"/>
      <c r="K32" s="19"/>
      <c r="L32" s="19"/>
    </row>
    <row r="33" spans="5:12" ht="12.75">
      <c r="E33" s="19"/>
      <c r="F33" s="19"/>
      <c r="G33" s="20"/>
      <c r="H33" s="19"/>
      <c r="I33" s="19"/>
      <c r="J33" s="19"/>
      <c r="K33" s="19"/>
      <c r="L33" s="19"/>
    </row>
    <row r="34" spans="1:12" ht="12.75">
      <c r="A34" s="1" t="s">
        <v>43</v>
      </c>
      <c r="E34" s="19"/>
      <c r="F34" s="19"/>
      <c r="G34" s="20" t="s">
        <v>48</v>
      </c>
      <c r="H34" s="20"/>
      <c r="I34" s="20"/>
      <c r="J34" s="20"/>
      <c r="K34" s="20" t="s">
        <v>49</v>
      </c>
      <c r="L34" s="19"/>
    </row>
    <row r="35" spans="1:12" ht="12.75">
      <c r="A35" s="1" t="s">
        <v>63</v>
      </c>
      <c r="E35" s="19"/>
      <c r="F35" s="24">
        <v>40179</v>
      </c>
      <c r="G35" s="21">
        <v>100000</v>
      </c>
      <c r="H35" s="19" t="s">
        <v>61</v>
      </c>
      <c r="I35" s="19"/>
      <c r="J35" s="19"/>
      <c r="K35" s="21">
        <v>100000</v>
      </c>
      <c r="L35" s="19" t="s">
        <v>62</v>
      </c>
    </row>
    <row r="36" spans="1:12" ht="12.75">
      <c r="A36" t="s">
        <v>44</v>
      </c>
      <c r="C36" s="2">
        <v>9000</v>
      </c>
      <c r="E36" s="19" t="s">
        <v>50</v>
      </c>
      <c r="F36" s="22">
        <v>0.1</v>
      </c>
      <c r="G36" s="21">
        <f>+G35*F36</f>
        <v>10000</v>
      </c>
      <c r="H36" s="19" t="s">
        <v>61</v>
      </c>
      <c r="I36" s="19" t="s">
        <v>51</v>
      </c>
      <c r="J36" s="19"/>
      <c r="K36" s="21">
        <v>10000</v>
      </c>
      <c r="L36" s="19" t="s">
        <v>62</v>
      </c>
    </row>
    <row r="37" spans="1:12" ht="12.75">
      <c r="A37" t="s">
        <v>77</v>
      </c>
      <c r="C37" s="2">
        <v>10000</v>
      </c>
      <c r="E37" s="19" t="s">
        <v>52</v>
      </c>
      <c r="F37" s="19"/>
      <c r="G37" s="21">
        <f>-C40</f>
        <v>-7000</v>
      </c>
      <c r="H37" s="19" t="s">
        <v>62</v>
      </c>
      <c r="I37" s="19" t="s">
        <v>52</v>
      </c>
      <c r="J37" s="19"/>
      <c r="K37" s="21">
        <f>-C40</f>
        <v>-7000</v>
      </c>
      <c r="L37" s="19" t="s">
        <v>61</v>
      </c>
    </row>
    <row r="38" spans="1:12" ht="12.75">
      <c r="A38" t="s">
        <v>46</v>
      </c>
      <c r="C38" s="2">
        <v>10000</v>
      </c>
      <c r="E38" s="19" t="s">
        <v>53</v>
      </c>
      <c r="F38" s="19"/>
      <c r="G38" s="21">
        <v>9000</v>
      </c>
      <c r="H38" s="19" t="s">
        <v>61</v>
      </c>
      <c r="I38" s="19" t="s">
        <v>47</v>
      </c>
      <c r="J38" s="19"/>
      <c r="K38" s="21">
        <f>+C39</f>
        <v>8000</v>
      </c>
      <c r="L38" s="19" t="s">
        <v>62</v>
      </c>
    </row>
    <row r="39" spans="1:12" ht="12.75">
      <c r="A39" t="s">
        <v>47</v>
      </c>
      <c r="C39" s="2">
        <v>8000</v>
      </c>
      <c r="E39" s="20" t="s">
        <v>54</v>
      </c>
      <c r="F39" s="20"/>
      <c r="G39" s="23">
        <f>SUM(G35:G38)</f>
        <v>112000</v>
      </c>
      <c r="H39" s="19" t="s">
        <v>61</v>
      </c>
      <c r="I39" s="20" t="s">
        <v>54</v>
      </c>
      <c r="J39" s="20"/>
      <c r="K39" s="23">
        <f>SUM(K35:K38)</f>
        <v>111000</v>
      </c>
      <c r="L39" s="19" t="s">
        <v>62</v>
      </c>
    </row>
    <row r="40" spans="1:3" ht="12.75">
      <c r="A40" t="s">
        <v>78</v>
      </c>
      <c r="C40" s="2">
        <v>7000</v>
      </c>
    </row>
    <row r="41" spans="1:3" ht="12.75">
      <c r="A41" t="s">
        <v>79</v>
      </c>
      <c r="C41" s="2">
        <v>10000</v>
      </c>
    </row>
    <row r="43" ht="12.75">
      <c r="A43" s="1" t="s">
        <v>55</v>
      </c>
    </row>
    <row r="44" spans="1:3" ht="12.75">
      <c r="A44" t="s">
        <v>44</v>
      </c>
      <c r="C44" s="2">
        <f>+C36</f>
        <v>9000</v>
      </c>
    </row>
    <row r="45" spans="1:3" ht="12.75">
      <c r="A45" t="s">
        <v>77</v>
      </c>
      <c r="C45" s="2">
        <f>+C37</f>
        <v>10000</v>
      </c>
    </row>
    <row r="46" spans="1:3" ht="12.75">
      <c r="A46" t="s">
        <v>79</v>
      </c>
      <c r="C46" s="2">
        <v>-10000</v>
      </c>
    </row>
    <row r="47" spans="1:3" ht="12.75">
      <c r="A47" s="1" t="s">
        <v>55</v>
      </c>
      <c r="B47" s="1"/>
      <c r="C47" s="3">
        <f>SUM(C44:C46)</f>
        <v>9000</v>
      </c>
    </row>
    <row r="49" spans="1:7" ht="12.75">
      <c r="A49" s="1" t="s">
        <v>56</v>
      </c>
      <c r="G49" t="s">
        <v>64</v>
      </c>
    </row>
    <row r="51" spans="1:7" ht="12.75">
      <c r="A51" t="s">
        <v>57</v>
      </c>
      <c r="C51" s="2">
        <f>+C47</f>
        <v>9000</v>
      </c>
      <c r="D51" s="2"/>
      <c r="G51" t="s">
        <v>66</v>
      </c>
    </row>
    <row r="52" spans="1:4" ht="12.75">
      <c r="A52" t="s">
        <v>58</v>
      </c>
      <c r="C52" s="2"/>
      <c r="D52" s="2">
        <f>+C39</f>
        <v>8000</v>
      </c>
    </row>
    <row r="53" spans="1:7" ht="12.75">
      <c r="A53" t="s">
        <v>59</v>
      </c>
      <c r="D53" s="2">
        <f>+C51-D52</f>
        <v>1000</v>
      </c>
      <c r="G53" t="s">
        <v>65</v>
      </c>
    </row>
    <row r="55" ht="12.75">
      <c r="A55" s="1" t="s">
        <v>87</v>
      </c>
    </row>
    <row r="56" spans="1:3" ht="12.75">
      <c r="A56" t="s">
        <v>88</v>
      </c>
      <c r="C56" s="2">
        <f>+C47</f>
        <v>9000</v>
      </c>
    </row>
    <row r="58" ht="12.75">
      <c r="A58" s="1" t="s">
        <v>90</v>
      </c>
    </row>
    <row r="59" spans="3:4" ht="12.75">
      <c r="C59" s="1" t="s">
        <v>95</v>
      </c>
      <c r="D59" s="1" t="s">
        <v>94</v>
      </c>
    </row>
    <row r="60" ht="12.75">
      <c r="A60" s="1" t="s">
        <v>91</v>
      </c>
    </row>
    <row r="61" spans="1:4" ht="12.75">
      <c r="A61" t="s">
        <v>92</v>
      </c>
      <c r="D61" s="2">
        <f>+D53</f>
        <v>1000</v>
      </c>
    </row>
    <row r="63" ht="12.75">
      <c r="A63" s="1" t="s">
        <v>73</v>
      </c>
    </row>
    <row r="65" ht="12.75">
      <c r="A65" t="s">
        <v>68</v>
      </c>
    </row>
    <row r="66" spans="1:11" ht="12.75">
      <c r="A66" t="s">
        <v>72</v>
      </c>
      <c r="K66" s="11"/>
    </row>
    <row r="67" ht="12.75">
      <c r="A67" t="s">
        <v>137</v>
      </c>
    </row>
    <row r="69" spans="5:12" ht="12.75">
      <c r="E69" s="12"/>
      <c r="F69" s="12"/>
      <c r="G69" s="13" t="s">
        <v>76</v>
      </c>
      <c r="H69" s="14"/>
      <c r="I69" s="14"/>
      <c r="J69" s="14"/>
      <c r="K69" s="14"/>
      <c r="L69" s="14"/>
    </row>
    <row r="70" spans="1:12" ht="12.75">
      <c r="A70" s="1" t="s">
        <v>63</v>
      </c>
      <c r="E70" s="14"/>
      <c r="F70" s="15">
        <v>40544</v>
      </c>
      <c r="G70" s="13" t="s">
        <v>48</v>
      </c>
      <c r="H70" s="13"/>
      <c r="I70" s="13"/>
      <c r="J70" s="14"/>
      <c r="K70" s="13" t="s">
        <v>70</v>
      </c>
      <c r="L70" s="14"/>
    </row>
    <row r="71" spans="1:12" ht="12.75">
      <c r="A71" t="s">
        <v>69</v>
      </c>
      <c r="C71" s="2">
        <v>80000</v>
      </c>
      <c r="D71" s="2"/>
      <c r="E71" s="14" t="s">
        <v>71</v>
      </c>
      <c r="F71" s="14"/>
      <c r="G71" s="16">
        <f>+G39</f>
        <v>112000</v>
      </c>
      <c r="H71" s="14"/>
      <c r="I71" s="14"/>
      <c r="J71" s="14"/>
      <c r="K71" s="16">
        <f>+K39</f>
        <v>111000</v>
      </c>
      <c r="L71" s="14"/>
    </row>
    <row r="72" spans="1:12" ht="12.75">
      <c r="A72" t="s">
        <v>44</v>
      </c>
      <c r="C72" s="2">
        <v>9500</v>
      </c>
      <c r="D72" s="2"/>
      <c r="E72" s="14" t="s">
        <v>74</v>
      </c>
      <c r="F72" s="14"/>
      <c r="G72" s="16">
        <f>+C71</f>
        <v>80000</v>
      </c>
      <c r="H72" s="14"/>
      <c r="I72" s="14" t="s">
        <v>51</v>
      </c>
      <c r="J72" s="14"/>
      <c r="K72" s="16">
        <f>+C74</f>
        <v>11100</v>
      </c>
      <c r="L72" s="14"/>
    </row>
    <row r="73" spans="1:12" ht="12.75">
      <c r="A73" t="s">
        <v>45</v>
      </c>
      <c r="C73" s="2">
        <f>+G74</f>
        <v>19200</v>
      </c>
      <c r="D73" s="2"/>
      <c r="E73" s="14" t="s">
        <v>75</v>
      </c>
      <c r="F73" s="14"/>
      <c r="G73" s="17">
        <f>SUM(G71:G72)</f>
        <v>192000</v>
      </c>
      <c r="H73" s="14"/>
      <c r="I73" s="14" t="s">
        <v>52</v>
      </c>
      <c r="J73" s="14"/>
      <c r="K73" s="16">
        <f>-C76</f>
        <v>-8000</v>
      </c>
      <c r="L73" s="14"/>
    </row>
    <row r="74" spans="1:12" ht="12.75">
      <c r="A74" t="s">
        <v>46</v>
      </c>
      <c r="C74" s="2">
        <v>11100</v>
      </c>
      <c r="D74" s="2"/>
      <c r="E74" s="14" t="s">
        <v>50</v>
      </c>
      <c r="F74" s="18">
        <v>0.1</v>
      </c>
      <c r="G74" s="16">
        <f>+G73*F74</f>
        <v>19200</v>
      </c>
      <c r="H74" s="14"/>
      <c r="I74" s="14" t="s">
        <v>47</v>
      </c>
      <c r="J74" s="14"/>
      <c r="K74" s="16">
        <f>+C75</f>
        <v>20000</v>
      </c>
      <c r="L74" s="14"/>
    </row>
    <row r="75" spans="1:12" ht="12.75">
      <c r="A75" t="s">
        <v>47</v>
      </c>
      <c r="C75" s="2">
        <v>20000</v>
      </c>
      <c r="D75" s="2"/>
      <c r="E75" s="14" t="s">
        <v>52</v>
      </c>
      <c r="F75" s="14"/>
      <c r="G75" s="16">
        <f>-C76</f>
        <v>-8000</v>
      </c>
      <c r="H75" s="14"/>
      <c r="I75" s="13" t="s">
        <v>54</v>
      </c>
      <c r="J75" s="13"/>
      <c r="K75" s="17">
        <f>SUM(K71:K74)</f>
        <v>134100</v>
      </c>
      <c r="L75" s="14"/>
    </row>
    <row r="76" spans="1:12" ht="12.75">
      <c r="A76" t="s">
        <v>78</v>
      </c>
      <c r="C76" s="2">
        <v>8000</v>
      </c>
      <c r="D76" s="2"/>
      <c r="E76" s="14" t="s">
        <v>53</v>
      </c>
      <c r="F76" s="14"/>
      <c r="G76" s="16">
        <f>+C72</f>
        <v>9500</v>
      </c>
      <c r="H76" s="14"/>
      <c r="I76" s="14"/>
      <c r="J76" s="14"/>
      <c r="K76" s="14"/>
      <c r="L76" s="14"/>
    </row>
    <row r="77" spans="1:12" ht="12.75">
      <c r="A77" t="s">
        <v>79</v>
      </c>
      <c r="C77" s="2">
        <v>11100</v>
      </c>
      <c r="D77" s="2"/>
      <c r="E77" s="13" t="s">
        <v>54</v>
      </c>
      <c r="F77" s="13"/>
      <c r="G77" s="17">
        <f>SUM(G73:G76)</f>
        <v>212700</v>
      </c>
      <c r="H77" s="14"/>
      <c r="I77" s="14"/>
      <c r="J77" s="14"/>
      <c r="K77" s="14"/>
      <c r="L77" s="14"/>
    </row>
    <row r="78" spans="3:4" ht="12.75">
      <c r="C78" s="2"/>
      <c r="D78" s="2"/>
    </row>
    <row r="79" spans="1:7" ht="12.75">
      <c r="A79" s="1" t="s">
        <v>55</v>
      </c>
      <c r="C79" s="2"/>
      <c r="D79" s="2"/>
      <c r="G79" s="2"/>
    </row>
    <row r="80" spans="1:4" ht="12.75">
      <c r="A80" t="s">
        <v>44</v>
      </c>
      <c r="C80" s="2">
        <f>+C72</f>
        <v>9500</v>
      </c>
      <c r="D80" s="2"/>
    </row>
    <row r="81" spans="1:4" ht="12.75">
      <c r="A81" t="s">
        <v>77</v>
      </c>
      <c r="C81" s="2">
        <f>+C73</f>
        <v>19200</v>
      </c>
      <c r="D81" s="2"/>
    </row>
    <row r="82" spans="1:4" ht="12.75">
      <c r="A82" t="s">
        <v>79</v>
      </c>
      <c r="C82" s="2">
        <f>-C77</f>
        <v>-11100</v>
      </c>
      <c r="D82" s="2"/>
    </row>
    <row r="83" spans="1:10" ht="12.75">
      <c r="A83" s="8" t="s">
        <v>80</v>
      </c>
      <c r="B83" s="8"/>
      <c r="C83" s="9">
        <v>27200</v>
      </c>
      <c r="D83" s="9" t="s">
        <v>81</v>
      </c>
      <c r="F83" s="8" t="s">
        <v>138</v>
      </c>
      <c r="G83" s="8"/>
      <c r="H83" s="8"/>
      <c r="I83" s="8"/>
      <c r="J83" s="8"/>
    </row>
    <row r="84" spans="1:4" ht="12.75">
      <c r="A84" s="1" t="s">
        <v>55</v>
      </c>
      <c r="B84" s="1"/>
      <c r="C84" s="3">
        <f>SUM(C80:C83)</f>
        <v>44800</v>
      </c>
      <c r="D84" s="2"/>
    </row>
    <row r="85" spans="3:4" ht="12.75">
      <c r="C85" s="2"/>
      <c r="D85" s="2"/>
    </row>
    <row r="86" spans="1:4" ht="12.75">
      <c r="A86" s="1" t="s">
        <v>56</v>
      </c>
      <c r="C86" s="3" t="s">
        <v>85</v>
      </c>
      <c r="D86" s="2"/>
    </row>
    <row r="87" spans="3:6" ht="12.75">
      <c r="C87" s="2"/>
      <c r="D87" s="2"/>
      <c r="F87" s="1" t="s">
        <v>131</v>
      </c>
    </row>
    <row r="88" spans="1:10" ht="12.75">
      <c r="A88" t="s">
        <v>57</v>
      </c>
      <c r="C88" s="2">
        <f>+C84</f>
        <v>44800</v>
      </c>
      <c r="D88" s="2"/>
      <c r="G88" t="s">
        <v>48</v>
      </c>
      <c r="H88" t="s">
        <v>49</v>
      </c>
      <c r="J88" t="s">
        <v>132</v>
      </c>
    </row>
    <row r="89" spans="1:10" ht="12.75">
      <c r="A89" s="8" t="s">
        <v>86</v>
      </c>
      <c r="B89" s="8"/>
      <c r="C89" s="9">
        <f>+C71-C83</f>
        <v>52800</v>
      </c>
      <c r="D89" s="2"/>
      <c r="G89" s="2">
        <f>+G77</f>
        <v>212700</v>
      </c>
      <c r="H89" s="2">
        <f>+K75</f>
        <v>134100</v>
      </c>
      <c r="I89" t="s">
        <v>84</v>
      </c>
      <c r="J89" s="3">
        <f>+G89-H89</f>
        <v>78600</v>
      </c>
    </row>
    <row r="90" spans="1:4" ht="12.75">
      <c r="A90" t="s">
        <v>58</v>
      </c>
      <c r="C90" s="2"/>
      <c r="D90" s="2">
        <f>+C75</f>
        <v>20000</v>
      </c>
    </row>
    <row r="91" spans="1:6" ht="12.75">
      <c r="A91" t="s">
        <v>59</v>
      </c>
      <c r="C91" s="2"/>
      <c r="D91" s="2">
        <f>+C88+C89-D90</f>
        <v>77600</v>
      </c>
      <c r="F91" s="1" t="s">
        <v>82</v>
      </c>
    </row>
    <row r="92" spans="3:7" ht="12.75">
      <c r="C92" s="2"/>
      <c r="D92" s="2"/>
      <c r="G92" s="25" t="s">
        <v>83</v>
      </c>
    </row>
    <row r="93" spans="1:12" ht="12.75">
      <c r="A93" s="1" t="s">
        <v>87</v>
      </c>
      <c r="C93" s="2"/>
      <c r="D93" s="2"/>
      <c r="G93" s="3">
        <f>+D53</f>
        <v>1000</v>
      </c>
      <c r="H93" s="2">
        <f>+C88</f>
        <v>44800</v>
      </c>
      <c r="I93" s="2">
        <f>+C89</f>
        <v>52800</v>
      </c>
      <c r="J93" s="2">
        <f>-D90</f>
        <v>-20000</v>
      </c>
      <c r="K93" s="2" t="s">
        <v>84</v>
      </c>
      <c r="L93" s="3">
        <f>SUM(G93:K93)</f>
        <v>78600</v>
      </c>
    </row>
    <row r="94" spans="1:4" ht="12.75">
      <c r="A94" t="s">
        <v>88</v>
      </c>
      <c r="C94" s="2">
        <f>+C84</f>
        <v>44800</v>
      </c>
      <c r="D94" s="2"/>
    </row>
    <row r="95" spans="3:4" ht="12.75">
      <c r="C95" s="2"/>
      <c r="D95" s="2"/>
    </row>
    <row r="96" spans="1:6" ht="12.75">
      <c r="A96" s="1" t="s">
        <v>89</v>
      </c>
      <c r="C96" s="2"/>
      <c r="D96" s="2"/>
      <c r="F96" t="s">
        <v>96</v>
      </c>
    </row>
    <row r="97" spans="1:6" ht="12.75">
      <c r="A97" s="8" t="s">
        <v>69</v>
      </c>
      <c r="B97" s="8"/>
      <c r="C97" s="9">
        <f>+C89</f>
        <v>52800</v>
      </c>
      <c r="D97" s="2"/>
      <c r="F97" t="s">
        <v>97</v>
      </c>
    </row>
    <row r="98" spans="3:6" ht="12.75">
      <c r="C98" s="2"/>
      <c r="D98" s="2"/>
      <c r="F98" t="s">
        <v>103</v>
      </c>
    </row>
    <row r="99" spans="1:7" ht="12.75">
      <c r="A99" s="1" t="s">
        <v>90</v>
      </c>
      <c r="C99" s="2"/>
      <c r="D99" s="2"/>
      <c r="F99" t="s">
        <v>98</v>
      </c>
      <c r="G99" t="s">
        <v>99</v>
      </c>
    </row>
    <row r="100" spans="3:6" ht="12.75">
      <c r="C100" s="3" t="s">
        <v>95</v>
      </c>
      <c r="D100" s="3" t="s">
        <v>94</v>
      </c>
      <c r="F100" t="s">
        <v>100</v>
      </c>
    </row>
    <row r="101" spans="1:6" ht="12.75">
      <c r="A101" s="1" t="s">
        <v>91</v>
      </c>
      <c r="C101" s="2"/>
      <c r="D101" s="2"/>
      <c r="F101" t="s">
        <v>101</v>
      </c>
    </row>
    <row r="102" spans="1:6" ht="12.75">
      <c r="A102" t="s">
        <v>92</v>
      </c>
      <c r="C102" s="2"/>
      <c r="D102" s="2">
        <f>+D61+D91</f>
        <v>78600</v>
      </c>
      <c r="F102" t="s">
        <v>102</v>
      </c>
    </row>
    <row r="103" spans="1:4" ht="12.75">
      <c r="A103" s="1" t="s">
        <v>93</v>
      </c>
      <c r="C103" s="2"/>
      <c r="D103" s="2"/>
    </row>
    <row r="104" spans="1:4" ht="12.75">
      <c r="A104" s="8" t="s">
        <v>118</v>
      </c>
      <c r="B104" s="8"/>
      <c r="C104" s="9">
        <f>+C89</f>
        <v>52800</v>
      </c>
      <c r="D104" s="2"/>
    </row>
    <row r="105" spans="3:4" ht="12.75">
      <c r="C105" s="2"/>
      <c r="D105" s="2"/>
    </row>
    <row r="106" spans="1:4" ht="12.75">
      <c r="A106" s="1" t="s">
        <v>104</v>
      </c>
      <c r="C106" s="2"/>
      <c r="D106" s="2"/>
    </row>
    <row r="107" spans="1:4" ht="12.75">
      <c r="A107" t="s">
        <v>121</v>
      </c>
      <c r="C107" s="2"/>
      <c r="D107" s="2"/>
    </row>
    <row r="108" spans="1:12" ht="12.75">
      <c r="A108" t="s">
        <v>122</v>
      </c>
      <c r="C108" s="2"/>
      <c r="D108" s="2"/>
      <c r="L108" s="2">
        <v>265000</v>
      </c>
    </row>
    <row r="109" spans="1:4" ht="12.75">
      <c r="A109" t="s">
        <v>105</v>
      </c>
      <c r="C109" s="2"/>
      <c r="D109" s="2"/>
    </row>
    <row r="110" spans="1:4" ht="12.75">
      <c r="A110" t="s">
        <v>120</v>
      </c>
      <c r="C110" s="2"/>
      <c r="D110" s="2"/>
    </row>
    <row r="111" spans="2:4" ht="12.75">
      <c r="B111" t="s">
        <v>123</v>
      </c>
      <c r="C111" s="2"/>
      <c r="D111" s="2"/>
    </row>
    <row r="112" spans="3:4" ht="12.75">
      <c r="C112" s="2"/>
      <c r="D112" s="2"/>
    </row>
    <row r="113" spans="3:12" ht="12.75">
      <c r="C113" s="2"/>
      <c r="D113" s="2"/>
      <c r="E113" s="19"/>
      <c r="F113" s="19"/>
      <c r="G113" s="20" t="s">
        <v>76</v>
      </c>
      <c r="H113" s="19"/>
      <c r="I113" s="19"/>
      <c r="J113" s="19"/>
      <c r="K113" s="19"/>
      <c r="L113" s="19"/>
    </row>
    <row r="114" spans="1:12" ht="12.75">
      <c r="A114" s="1" t="s">
        <v>63</v>
      </c>
      <c r="C114" s="2"/>
      <c r="D114" s="2"/>
      <c r="E114" s="19"/>
      <c r="F114" s="19"/>
      <c r="G114" s="20" t="s">
        <v>48</v>
      </c>
      <c r="H114" s="20"/>
      <c r="I114" s="20"/>
      <c r="J114" s="19"/>
      <c r="K114" s="20" t="s">
        <v>70</v>
      </c>
      <c r="L114" s="19"/>
    </row>
    <row r="115" spans="1:12" ht="12.75">
      <c r="A115" s="8" t="s">
        <v>106</v>
      </c>
      <c r="B115" s="8"/>
      <c r="C115" s="9">
        <v>20800</v>
      </c>
      <c r="D115" s="2"/>
      <c r="E115" s="19" t="s">
        <v>71</v>
      </c>
      <c r="F115" s="19"/>
      <c r="G115" s="21">
        <f>+G77</f>
        <v>212700</v>
      </c>
      <c r="H115" s="19"/>
      <c r="I115" s="19"/>
      <c r="J115" s="19"/>
      <c r="K115" s="21">
        <f>+K75</f>
        <v>134100</v>
      </c>
      <c r="L115" s="19"/>
    </row>
    <row r="116" spans="1:12" ht="12.75">
      <c r="A116" t="s">
        <v>44</v>
      </c>
      <c r="C116" s="2">
        <v>13000</v>
      </c>
      <c r="D116" s="2"/>
      <c r="E116" s="19" t="s">
        <v>50</v>
      </c>
      <c r="F116" s="22">
        <v>0.1</v>
      </c>
      <c r="G116" s="21">
        <f>+G115*F116</f>
        <v>21270</v>
      </c>
      <c r="H116" s="19"/>
      <c r="I116" s="19" t="s">
        <v>51</v>
      </c>
      <c r="J116" s="19"/>
      <c r="K116" s="21">
        <f>+C118</f>
        <v>12000</v>
      </c>
      <c r="L116" s="19"/>
    </row>
    <row r="117" spans="1:12" ht="12.75">
      <c r="A117" t="s">
        <v>45</v>
      </c>
      <c r="C117" s="2">
        <f>+G116</f>
        <v>21270</v>
      </c>
      <c r="D117" s="2"/>
      <c r="E117" s="19" t="s">
        <v>52</v>
      </c>
      <c r="F117" s="19"/>
      <c r="G117" s="21">
        <f>-C120</f>
        <v>-10500</v>
      </c>
      <c r="H117" s="19"/>
      <c r="I117" s="19" t="s">
        <v>52</v>
      </c>
      <c r="J117" s="19"/>
      <c r="K117" s="21">
        <f>-C120</f>
        <v>-10500</v>
      </c>
      <c r="L117" s="19"/>
    </row>
    <row r="118" spans="1:12" ht="12.75">
      <c r="A118" t="s">
        <v>46</v>
      </c>
      <c r="C118" s="2">
        <v>12000</v>
      </c>
      <c r="D118" s="2"/>
      <c r="E118" s="19" t="s">
        <v>53</v>
      </c>
      <c r="F118" s="19"/>
      <c r="G118" s="21">
        <f>+C116</f>
        <v>13000</v>
      </c>
      <c r="H118" s="19"/>
      <c r="I118" s="19" t="s">
        <v>47</v>
      </c>
      <c r="J118" s="19"/>
      <c r="K118" s="21">
        <f>+C119</f>
        <v>24000</v>
      </c>
      <c r="L118" s="19"/>
    </row>
    <row r="119" spans="1:12" ht="12.75">
      <c r="A119" t="s">
        <v>47</v>
      </c>
      <c r="C119" s="2">
        <v>24000</v>
      </c>
      <c r="D119" s="2"/>
      <c r="E119" s="19" t="s">
        <v>108</v>
      </c>
      <c r="F119" s="19"/>
      <c r="G119" s="21">
        <f>+C122</f>
        <v>28530</v>
      </c>
      <c r="H119" s="19"/>
      <c r="I119" s="20" t="s">
        <v>54</v>
      </c>
      <c r="J119" s="20"/>
      <c r="K119" s="23">
        <f>SUM(K115:K118)</f>
        <v>159600</v>
      </c>
      <c r="L119" s="19"/>
    </row>
    <row r="120" spans="1:12" ht="12.75">
      <c r="A120" t="s">
        <v>78</v>
      </c>
      <c r="C120" s="2">
        <v>10500</v>
      </c>
      <c r="D120" s="2"/>
      <c r="E120" s="20" t="s">
        <v>54</v>
      </c>
      <c r="F120" s="20"/>
      <c r="G120" s="23">
        <f>SUM(G115:G119)</f>
        <v>265000</v>
      </c>
      <c r="H120" s="19"/>
      <c r="I120" s="19"/>
      <c r="J120" s="19"/>
      <c r="K120" s="19"/>
      <c r="L120" s="19"/>
    </row>
    <row r="121" spans="1:4" ht="12.75">
      <c r="A121" t="s">
        <v>79</v>
      </c>
      <c r="C121" s="2">
        <f>+K115*F116</f>
        <v>13410</v>
      </c>
      <c r="D121" s="2"/>
    </row>
    <row r="122" spans="1:11" ht="12.75">
      <c r="A122" s="4" t="s">
        <v>107</v>
      </c>
      <c r="B122" s="4"/>
      <c r="C122" s="5">
        <v>28530</v>
      </c>
      <c r="D122" s="2"/>
      <c r="E122" s="4" t="s">
        <v>110</v>
      </c>
      <c r="F122" s="4"/>
      <c r="G122" s="5"/>
      <c r="H122" s="4"/>
      <c r="I122" s="4"/>
      <c r="J122" s="4"/>
      <c r="K122" s="4"/>
    </row>
    <row r="123" spans="1:11" ht="12.75">
      <c r="A123" s="6"/>
      <c r="B123" s="6"/>
      <c r="C123" s="7"/>
      <c r="D123" s="2"/>
      <c r="E123" s="4" t="s">
        <v>109</v>
      </c>
      <c r="F123" s="4"/>
      <c r="G123" s="5"/>
      <c r="H123" s="6"/>
      <c r="I123" s="6"/>
      <c r="J123" s="6"/>
      <c r="K123" s="6"/>
    </row>
    <row r="124" spans="1:11" ht="12.75">
      <c r="A124" s="1" t="s">
        <v>55</v>
      </c>
      <c r="C124" s="2"/>
      <c r="D124" s="2"/>
      <c r="G124" s="7"/>
      <c r="H124" s="6"/>
      <c r="I124" s="6"/>
      <c r="J124" s="6"/>
      <c r="K124" s="6"/>
    </row>
    <row r="125" spans="1:4" ht="12.75">
      <c r="A125" t="s">
        <v>44</v>
      </c>
      <c r="C125" s="2">
        <f>+C116</f>
        <v>13000</v>
      </c>
      <c r="D125" s="2"/>
    </row>
    <row r="126" spans="1:4" ht="12.75">
      <c r="A126" t="s">
        <v>77</v>
      </c>
      <c r="C126" s="2">
        <f>+C117</f>
        <v>21270</v>
      </c>
      <c r="D126" s="2"/>
    </row>
    <row r="127" spans="1:4" ht="12.75">
      <c r="A127" t="s">
        <v>79</v>
      </c>
      <c r="C127" s="2">
        <f>-C121</f>
        <v>-13410</v>
      </c>
      <c r="D127" s="2"/>
    </row>
    <row r="128" spans="1:6" ht="12.75">
      <c r="A128" s="8" t="s">
        <v>80</v>
      </c>
      <c r="B128" s="8"/>
      <c r="C128" s="9">
        <f>+C115</f>
        <v>20800</v>
      </c>
      <c r="D128" s="9" t="s">
        <v>81</v>
      </c>
      <c r="F128" s="8" t="s">
        <v>138</v>
      </c>
    </row>
    <row r="129" spans="1:4" ht="12.75">
      <c r="A129" s="1" t="s">
        <v>55</v>
      </c>
      <c r="B129" s="1"/>
      <c r="C129" s="3">
        <f>SUM(C125:C128)</f>
        <v>41660</v>
      </c>
      <c r="D129" s="2"/>
    </row>
    <row r="130" spans="3:4" ht="12.75">
      <c r="C130" s="2"/>
      <c r="D130" s="2"/>
    </row>
    <row r="131" spans="1:4" ht="12.75">
      <c r="A131" s="1" t="s">
        <v>56</v>
      </c>
      <c r="C131" s="3" t="s">
        <v>85</v>
      </c>
      <c r="D131" s="2"/>
    </row>
    <row r="132" spans="3:6" ht="12.75">
      <c r="C132" s="2"/>
      <c r="D132" s="2"/>
      <c r="F132" s="1" t="s">
        <v>131</v>
      </c>
    </row>
    <row r="133" spans="1:10" ht="12.75">
      <c r="A133" t="s">
        <v>57</v>
      </c>
      <c r="C133" s="2">
        <f>+C129</f>
        <v>41660</v>
      </c>
      <c r="D133" s="2"/>
      <c r="G133" t="s">
        <v>48</v>
      </c>
      <c r="H133" t="s">
        <v>49</v>
      </c>
      <c r="J133" t="s">
        <v>132</v>
      </c>
    </row>
    <row r="134" spans="1:10" ht="12.75">
      <c r="A134" s="4" t="s">
        <v>111</v>
      </c>
      <c r="B134" s="4"/>
      <c r="C134" s="5">
        <f>+C122+C121-C118</f>
        <v>29940</v>
      </c>
      <c r="D134" s="2"/>
      <c r="G134" s="2">
        <f>+G120</f>
        <v>265000</v>
      </c>
      <c r="H134" s="2">
        <f>+K119</f>
        <v>159600</v>
      </c>
      <c r="I134" t="s">
        <v>84</v>
      </c>
      <c r="J134" s="2">
        <f>+G134-H134</f>
        <v>105400</v>
      </c>
    </row>
    <row r="135" spans="1:4" ht="12.75">
      <c r="A135" t="s">
        <v>58</v>
      </c>
      <c r="C135" s="2"/>
      <c r="D135" s="2">
        <f>+C119</f>
        <v>24000</v>
      </c>
    </row>
    <row r="136" spans="1:8" ht="12.75">
      <c r="A136" s="8" t="s">
        <v>112</v>
      </c>
      <c r="B136" s="8"/>
      <c r="C136" s="8"/>
      <c r="D136" s="9">
        <f>+C128</f>
        <v>20800</v>
      </c>
      <c r="F136" s="1" t="s">
        <v>82</v>
      </c>
      <c r="H136" t="s">
        <v>83</v>
      </c>
    </row>
    <row r="137" spans="1:12" ht="12.75">
      <c r="A137" t="s">
        <v>59</v>
      </c>
      <c r="C137" s="2"/>
      <c r="D137" s="2">
        <f>+C133+C134-D135-D136</f>
        <v>26800</v>
      </c>
      <c r="G137" s="2">
        <f>+L93</f>
        <v>78600</v>
      </c>
      <c r="H137" s="2">
        <f>+C129</f>
        <v>41660</v>
      </c>
      <c r="I137" s="2">
        <f>+C134-D136</f>
        <v>9140</v>
      </c>
      <c r="J137" s="2">
        <f>-D135</f>
        <v>-24000</v>
      </c>
      <c r="K137" s="2" t="s">
        <v>84</v>
      </c>
      <c r="L137" s="2">
        <f>SUM(G137:K137)</f>
        <v>105400</v>
      </c>
    </row>
    <row r="138" spans="3:12" ht="12.75">
      <c r="C138" s="2"/>
      <c r="D138" s="2"/>
      <c r="G138" s="2"/>
      <c r="H138" s="2"/>
      <c r="I138" s="2" t="s">
        <v>113</v>
      </c>
      <c r="J138" s="2"/>
      <c r="K138" s="2"/>
      <c r="L138" s="2"/>
    </row>
    <row r="139" spans="1:4" ht="12.75">
      <c r="A139" s="1" t="s">
        <v>87</v>
      </c>
      <c r="C139" s="2"/>
      <c r="D139" s="2"/>
    </row>
    <row r="140" spans="1:4" ht="12.75">
      <c r="A140" t="s">
        <v>88</v>
      </c>
      <c r="C140" s="2">
        <f>+C129</f>
        <v>41660</v>
      </c>
      <c r="D140" s="2"/>
    </row>
    <row r="141" spans="3:4" ht="12.75">
      <c r="C141" s="2"/>
      <c r="D141" s="2"/>
    </row>
    <row r="142" spans="3:4" ht="12.75">
      <c r="C142" s="2"/>
      <c r="D142" s="2"/>
    </row>
    <row r="143" spans="1:6" ht="12.75">
      <c r="A143" s="1" t="s">
        <v>89</v>
      </c>
      <c r="C143" s="2"/>
      <c r="D143" s="2"/>
      <c r="F143" t="s">
        <v>96</v>
      </c>
    </row>
    <row r="144" spans="1:6" ht="12.75">
      <c r="A144" s="4" t="s">
        <v>116</v>
      </c>
      <c r="B144" s="4"/>
      <c r="C144" s="4"/>
      <c r="F144" t="s">
        <v>97</v>
      </c>
    </row>
    <row r="145" spans="1:6" ht="12.75">
      <c r="A145" s="4" t="s">
        <v>117</v>
      </c>
      <c r="B145" s="4"/>
      <c r="C145" s="5">
        <f>+C134</f>
        <v>29940</v>
      </c>
      <c r="F145" t="s">
        <v>103</v>
      </c>
    </row>
    <row r="146" spans="1:7" ht="12.75">
      <c r="A146" s="8" t="s">
        <v>106</v>
      </c>
      <c r="B146" s="8"/>
      <c r="C146" s="8"/>
      <c r="D146" s="9">
        <f>+D136</f>
        <v>20800</v>
      </c>
      <c r="F146" t="s">
        <v>98</v>
      </c>
      <c r="G146" t="s">
        <v>99</v>
      </c>
    </row>
    <row r="147" spans="1:6" ht="12.75">
      <c r="A147" t="s">
        <v>114</v>
      </c>
      <c r="C147" s="2">
        <f>+C145-D146</f>
        <v>9140</v>
      </c>
      <c r="F147" t="s">
        <v>100</v>
      </c>
    </row>
    <row r="148" spans="1:6" ht="12.75">
      <c r="A148" s="1" t="s">
        <v>90</v>
      </c>
      <c r="C148" s="2"/>
      <c r="D148" s="2"/>
      <c r="F148" t="s">
        <v>101</v>
      </c>
    </row>
    <row r="149" spans="3:6" ht="12.75">
      <c r="C149" s="3" t="s">
        <v>95</v>
      </c>
      <c r="D149" s="3" t="s">
        <v>94</v>
      </c>
      <c r="F149" t="s">
        <v>119</v>
      </c>
    </row>
    <row r="150" spans="1:4" ht="12.75">
      <c r="A150" s="1" t="s">
        <v>91</v>
      </c>
      <c r="C150" s="2"/>
      <c r="D150" s="2"/>
    </row>
    <row r="151" spans="1:4" ht="12.75">
      <c r="A151" t="s">
        <v>92</v>
      </c>
      <c r="C151" s="2"/>
      <c r="D151" s="2">
        <f>+L137</f>
        <v>105400</v>
      </c>
    </row>
    <row r="152" spans="1:4" ht="12.75">
      <c r="A152" s="1" t="s">
        <v>93</v>
      </c>
      <c r="C152" s="2"/>
      <c r="D152" s="2"/>
    </row>
    <row r="153" spans="1:5" ht="12.75">
      <c r="A153" s="8" t="s">
        <v>118</v>
      </c>
      <c r="B153" s="8"/>
      <c r="C153" s="9">
        <f>+C104-C115</f>
        <v>32000</v>
      </c>
      <c r="E153" t="s">
        <v>115</v>
      </c>
    </row>
    <row r="154" spans="1:9" ht="12.75">
      <c r="A154" s="10" t="s">
        <v>136</v>
      </c>
      <c r="B154" s="4"/>
      <c r="C154" s="5">
        <f>+C134</f>
        <v>29940</v>
      </c>
      <c r="D154" s="2"/>
      <c r="F154" s="2">
        <f>+C104</f>
        <v>52800</v>
      </c>
      <c r="G154" s="2">
        <f>+C145</f>
        <v>29940</v>
      </c>
      <c r="H154" s="2">
        <f>-D146</f>
        <v>-20800</v>
      </c>
      <c r="I154" s="2">
        <f>SUM(F154:H154)</f>
        <v>61940</v>
      </c>
    </row>
    <row r="155" spans="3:4" ht="12.75">
      <c r="C155" s="2"/>
      <c r="D155" s="2"/>
    </row>
    <row r="156" spans="1:4" ht="12.75">
      <c r="A156" s="1" t="s">
        <v>124</v>
      </c>
      <c r="C156" s="2"/>
      <c r="D156" s="2"/>
    </row>
    <row r="157" spans="3:4" ht="12.75">
      <c r="C157" s="2"/>
      <c r="D157" s="2"/>
    </row>
    <row r="158" spans="3:12" ht="12.75">
      <c r="C158" s="2"/>
      <c r="D158" s="2"/>
      <c r="E158" s="19"/>
      <c r="F158" s="19"/>
      <c r="G158" s="20" t="s">
        <v>76</v>
      </c>
      <c r="H158" s="19"/>
      <c r="I158" s="19"/>
      <c r="J158" s="19"/>
      <c r="K158" s="19"/>
      <c r="L158" s="19"/>
    </row>
    <row r="159" spans="1:12" ht="12.75">
      <c r="A159" s="1" t="s">
        <v>63</v>
      </c>
      <c r="C159" s="2"/>
      <c r="D159" s="2"/>
      <c r="E159" s="19"/>
      <c r="F159" s="19"/>
      <c r="G159" s="20" t="s">
        <v>48</v>
      </c>
      <c r="H159" s="20"/>
      <c r="I159" s="20"/>
      <c r="J159" s="19"/>
      <c r="K159" s="20" t="s">
        <v>70</v>
      </c>
      <c r="L159" s="19"/>
    </row>
    <row r="160" spans="1:12" ht="12.75">
      <c r="A160" s="8" t="s">
        <v>106</v>
      </c>
      <c r="B160" s="8"/>
      <c r="C160" s="9">
        <v>17600</v>
      </c>
      <c r="D160" s="2"/>
      <c r="E160" s="19" t="s">
        <v>71</v>
      </c>
      <c r="F160" s="19"/>
      <c r="G160" s="21">
        <f>+G120</f>
        <v>265000</v>
      </c>
      <c r="H160" s="19"/>
      <c r="I160" s="19"/>
      <c r="J160" s="19"/>
      <c r="K160" s="21">
        <f>+K119</f>
        <v>159600</v>
      </c>
      <c r="L160" s="19"/>
    </row>
    <row r="161" spans="1:12" ht="12.75">
      <c r="A161" t="s">
        <v>44</v>
      </c>
      <c r="C161" s="2">
        <v>16000</v>
      </c>
      <c r="D161" s="2"/>
      <c r="E161" s="19" t="s">
        <v>50</v>
      </c>
      <c r="F161" s="22">
        <v>0.1</v>
      </c>
      <c r="G161" s="21">
        <f>+G160*F161</f>
        <v>26500</v>
      </c>
      <c r="H161" s="19"/>
      <c r="I161" s="19" t="s">
        <v>51</v>
      </c>
      <c r="J161" s="19"/>
      <c r="K161" s="21">
        <f>+C163</f>
        <v>22000</v>
      </c>
      <c r="L161" s="19"/>
    </row>
    <row r="162" spans="1:12" ht="12.75">
      <c r="A162" t="s">
        <v>45</v>
      </c>
      <c r="C162" s="2">
        <f>+G161</f>
        <v>26500</v>
      </c>
      <c r="D162" s="2"/>
      <c r="E162" s="19" t="s">
        <v>52</v>
      </c>
      <c r="F162" s="19"/>
      <c r="G162" s="21">
        <f>-C165</f>
        <v>-18000</v>
      </c>
      <c r="H162" s="19"/>
      <c r="I162" s="19" t="s">
        <v>52</v>
      </c>
      <c r="J162" s="19"/>
      <c r="K162" s="21">
        <f>-C165</f>
        <v>-18000</v>
      </c>
      <c r="L162" s="19"/>
    </row>
    <row r="163" spans="1:12" ht="12.75">
      <c r="A163" t="s">
        <v>46</v>
      </c>
      <c r="C163" s="2">
        <v>22000</v>
      </c>
      <c r="D163" s="2"/>
      <c r="E163" s="19" t="s">
        <v>53</v>
      </c>
      <c r="F163" s="19"/>
      <c r="G163" s="21">
        <f>+C161</f>
        <v>16000</v>
      </c>
      <c r="H163" s="19"/>
      <c r="I163" s="19" t="s">
        <v>47</v>
      </c>
      <c r="J163" s="19"/>
      <c r="K163" s="21">
        <f>+C164</f>
        <v>27000</v>
      </c>
      <c r="L163" s="19"/>
    </row>
    <row r="164" spans="1:12" ht="12.75">
      <c r="A164" t="s">
        <v>47</v>
      </c>
      <c r="C164" s="2">
        <v>27000</v>
      </c>
      <c r="D164" s="2"/>
      <c r="E164" s="20" t="s">
        <v>54</v>
      </c>
      <c r="F164" s="19"/>
      <c r="G164" s="23">
        <f>SUM(G160:G163)</f>
        <v>289500</v>
      </c>
      <c r="H164" s="19"/>
      <c r="I164" s="20" t="s">
        <v>54</v>
      </c>
      <c r="J164" s="20"/>
      <c r="K164" s="23">
        <f>SUM(K160:K163)</f>
        <v>190600</v>
      </c>
      <c r="L164" s="19"/>
    </row>
    <row r="165" spans="1:7" ht="12.75">
      <c r="A165" t="s">
        <v>78</v>
      </c>
      <c r="C165" s="2">
        <v>18000</v>
      </c>
      <c r="D165" s="2"/>
      <c r="F165" s="1"/>
      <c r="G165" s="3"/>
    </row>
    <row r="166" spans="1:4" ht="12.75">
      <c r="A166" t="s">
        <v>79</v>
      </c>
      <c r="C166" s="2">
        <f>+K160*F161</f>
        <v>15960</v>
      </c>
      <c r="D166" s="2"/>
    </row>
    <row r="167" spans="1:12" ht="12.75">
      <c r="A167" s="4" t="s">
        <v>125</v>
      </c>
      <c r="B167" s="4"/>
      <c r="C167" s="5">
        <f>+H170</f>
        <v>172</v>
      </c>
      <c r="D167" s="2"/>
      <c r="E167" s="4" t="s">
        <v>126</v>
      </c>
      <c r="F167" s="4"/>
      <c r="G167" s="4"/>
      <c r="H167" s="5">
        <f>+C145</f>
        <v>29940</v>
      </c>
      <c r="I167" s="4"/>
      <c r="J167" s="4"/>
      <c r="K167" s="4"/>
      <c r="L167" s="4"/>
    </row>
    <row r="168" spans="1:12" ht="12.75">
      <c r="A168" s="6"/>
      <c r="B168" s="6"/>
      <c r="C168" s="7"/>
      <c r="D168" s="2"/>
      <c r="E168" s="4" t="s">
        <v>128</v>
      </c>
      <c r="F168" s="4"/>
      <c r="G168" s="4"/>
      <c r="H168" s="5">
        <f>-G160*F161</f>
        <v>-26500</v>
      </c>
      <c r="I168" s="4"/>
      <c r="J168" s="4"/>
      <c r="K168" s="4"/>
      <c r="L168" s="4"/>
    </row>
    <row r="169" spans="1:12" ht="12.75">
      <c r="A169" s="1" t="s">
        <v>55</v>
      </c>
      <c r="C169" s="2"/>
      <c r="D169" s="2"/>
      <c r="E169" s="4" t="s">
        <v>127</v>
      </c>
      <c r="F169" s="4"/>
      <c r="G169" s="4"/>
      <c r="H169" s="5">
        <f>SUM(H167:H168)</f>
        <v>3440</v>
      </c>
      <c r="I169" s="4" t="s">
        <v>129</v>
      </c>
      <c r="J169" s="4"/>
      <c r="K169" s="4"/>
      <c r="L169" s="4">
        <v>20</v>
      </c>
    </row>
    <row r="170" spans="1:12" ht="12.75">
      <c r="A170" t="s">
        <v>44</v>
      </c>
      <c r="C170" s="2">
        <f>+C161</f>
        <v>16000</v>
      </c>
      <c r="D170" s="2"/>
      <c r="E170" s="4" t="s">
        <v>125</v>
      </c>
      <c r="F170" s="4"/>
      <c r="G170" s="4"/>
      <c r="H170" s="5">
        <f>+H169/L169</f>
        <v>172</v>
      </c>
      <c r="I170" s="4"/>
      <c r="J170" s="4"/>
      <c r="K170" s="4"/>
      <c r="L170" s="4"/>
    </row>
    <row r="171" spans="1:4" ht="12.75">
      <c r="A171" t="s">
        <v>77</v>
      </c>
      <c r="C171" s="2">
        <f>+C162</f>
        <v>26500</v>
      </c>
      <c r="D171" s="2"/>
    </row>
    <row r="172" spans="1:4" ht="12.75">
      <c r="A172" t="s">
        <v>79</v>
      </c>
      <c r="C172" s="2">
        <f>-C166</f>
        <v>-15960</v>
      </c>
      <c r="D172" s="2"/>
    </row>
    <row r="173" spans="1:10" ht="12.75">
      <c r="A173" s="8" t="s">
        <v>80</v>
      </c>
      <c r="B173" s="8"/>
      <c r="C173" s="9">
        <f>+C160</f>
        <v>17600</v>
      </c>
      <c r="D173" s="2" t="s">
        <v>81</v>
      </c>
      <c r="F173" s="8" t="s">
        <v>138</v>
      </c>
      <c r="G173" s="8"/>
      <c r="H173" s="8"/>
      <c r="I173" s="8"/>
      <c r="J173" s="8"/>
    </row>
    <row r="174" spans="1:4" ht="12.75">
      <c r="A174" s="4" t="s">
        <v>125</v>
      </c>
      <c r="B174" s="4"/>
      <c r="C174" s="5">
        <f>+C167</f>
        <v>172</v>
      </c>
      <c r="D174" s="2"/>
    </row>
    <row r="175" spans="1:4" ht="12.75">
      <c r="A175" s="1" t="s">
        <v>55</v>
      </c>
      <c r="B175" s="1"/>
      <c r="C175" s="3">
        <f>SUM(C170:C174)</f>
        <v>44312</v>
      </c>
      <c r="D175" s="2"/>
    </row>
    <row r="176" spans="1:4" ht="12.75">
      <c r="A176" s="1"/>
      <c r="B176" s="1"/>
      <c r="C176" s="3"/>
      <c r="D176" s="2"/>
    </row>
    <row r="177" spans="1:4" ht="12.75">
      <c r="A177" s="1"/>
      <c r="B177" s="1"/>
      <c r="C177" s="3"/>
      <c r="D177" s="2"/>
    </row>
    <row r="178" spans="1:4" ht="12.75">
      <c r="A178" s="1"/>
      <c r="B178" s="1"/>
      <c r="C178" s="3"/>
      <c r="D178" s="2"/>
    </row>
    <row r="179" spans="1:4" ht="12.75">
      <c r="A179" s="1"/>
      <c r="B179" s="1"/>
      <c r="C179" s="3"/>
      <c r="D179" s="2"/>
    </row>
    <row r="180" spans="1:4" ht="12.75">
      <c r="A180" s="1" t="s">
        <v>56</v>
      </c>
      <c r="C180" s="3" t="s">
        <v>85</v>
      </c>
      <c r="D180" s="2"/>
    </row>
    <row r="181" spans="3:6" ht="12.75">
      <c r="C181" s="2"/>
      <c r="D181" s="2"/>
      <c r="F181" s="1" t="s">
        <v>131</v>
      </c>
    </row>
    <row r="182" spans="1:10" ht="12.75">
      <c r="A182" t="s">
        <v>57</v>
      </c>
      <c r="C182" s="2">
        <f>+C175</f>
        <v>44312</v>
      </c>
      <c r="D182" s="2"/>
      <c r="G182" t="s">
        <v>48</v>
      </c>
      <c r="H182" t="s">
        <v>49</v>
      </c>
      <c r="J182" t="s">
        <v>132</v>
      </c>
    </row>
    <row r="183" spans="1:10" ht="12.75">
      <c r="A183" t="s">
        <v>130</v>
      </c>
      <c r="C183" s="2">
        <f>+D184+D185+D186-C182</f>
        <v>6500</v>
      </c>
      <c r="D183" s="2"/>
      <c r="G183" s="2">
        <f>+G164</f>
        <v>289500</v>
      </c>
      <c r="H183" s="2">
        <f>+K164</f>
        <v>190600</v>
      </c>
      <c r="I183" t="s">
        <v>84</v>
      </c>
      <c r="J183" s="2">
        <f>+G183-H183</f>
        <v>98900</v>
      </c>
    </row>
    <row r="184" spans="1:4" ht="12.75">
      <c r="A184" t="s">
        <v>58</v>
      </c>
      <c r="C184" s="2"/>
      <c r="D184" s="2">
        <f>+C164</f>
        <v>27000</v>
      </c>
    </row>
    <row r="185" spans="1:8" ht="12.75">
      <c r="A185" s="8" t="s">
        <v>112</v>
      </c>
      <c r="B185" s="8"/>
      <c r="C185" s="8"/>
      <c r="D185" s="9">
        <f>+C173</f>
        <v>17600</v>
      </c>
      <c r="F185" s="1" t="s">
        <v>82</v>
      </c>
      <c r="H185" t="s">
        <v>83</v>
      </c>
    </row>
    <row r="186" spans="1:12" ht="12.75">
      <c r="A186" s="4" t="s">
        <v>134</v>
      </c>
      <c r="B186" s="4"/>
      <c r="C186" s="5"/>
      <c r="D186" s="5">
        <f>+C163+C172+C174</f>
        <v>6212</v>
      </c>
      <c r="G186" s="2">
        <f>+L137</f>
        <v>105400</v>
      </c>
      <c r="H186" s="2">
        <f>+C175</f>
        <v>44312</v>
      </c>
      <c r="I186" s="2">
        <f>-D185-D186</f>
        <v>-23812</v>
      </c>
      <c r="J186" s="2">
        <f>-D184</f>
        <v>-27000</v>
      </c>
      <c r="K186" s="2" t="s">
        <v>84</v>
      </c>
      <c r="L186" s="2">
        <f>SUM(G186:K186)</f>
        <v>98900</v>
      </c>
    </row>
    <row r="187" spans="3:12" ht="12.75">
      <c r="C187" s="2"/>
      <c r="D187" s="2"/>
      <c r="G187" s="2"/>
      <c r="H187" s="2"/>
      <c r="I187" s="2" t="s">
        <v>135</v>
      </c>
      <c r="J187" s="2"/>
      <c r="K187" s="2"/>
      <c r="L187" s="2"/>
    </row>
    <row r="188" spans="1:4" ht="12.75">
      <c r="A188" s="1" t="s">
        <v>87</v>
      </c>
      <c r="C188" s="2"/>
      <c r="D188" s="2"/>
    </row>
    <row r="189" spans="1:4" ht="12.75">
      <c r="A189" t="s">
        <v>88</v>
      </c>
      <c r="C189" s="2">
        <f>+C175</f>
        <v>44312</v>
      </c>
      <c r="D189" s="2"/>
    </row>
    <row r="190" spans="3:4" ht="12.75">
      <c r="C190" s="2"/>
      <c r="D190" s="2"/>
    </row>
    <row r="191" spans="3:4" ht="12.75">
      <c r="C191" s="2"/>
      <c r="D191" s="2"/>
    </row>
    <row r="192" spans="1:6" ht="12.75">
      <c r="A192" s="1" t="s">
        <v>89</v>
      </c>
      <c r="C192" s="2"/>
      <c r="D192" s="2"/>
      <c r="F192" t="s">
        <v>96</v>
      </c>
    </row>
    <row r="193" spans="1:6" ht="12.75">
      <c r="A193" s="4" t="s">
        <v>139</v>
      </c>
      <c r="B193" s="4"/>
      <c r="C193" s="4"/>
      <c r="F193" t="s">
        <v>97</v>
      </c>
    </row>
    <row r="194" spans="1:6" ht="12.75">
      <c r="A194" s="4" t="s">
        <v>133</v>
      </c>
      <c r="B194" s="4"/>
      <c r="C194" s="5"/>
      <c r="D194" s="5">
        <f>+C163+C172+C174</f>
        <v>6212</v>
      </c>
      <c r="F194" t="s">
        <v>103</v>
      </c>
    </row>
    <row r="195" spans="1:7" ht="12.75">
      <c r="A195" s="8" t="s">
        <v>106</v>
      </c>
      <c r="B195" s="8"/>
      <c r="C195" s="8"/>
      <c r="D195" s="9">
        <f>+D185</f>
        <v>17600</v>
      </c>
      <c r="F195" t="s">
        <v>98</v>
      </c>
      <c r="G195" t="s">
        <v>99</v>
      </c>
    </row>
    <row r="196" spans="3:6" ht="12.75">
      <c r="C196" s="2"/>
      <c r="D196" s="2">
        <f>SUM(D194:D195)</f>
        <v>23812</v>
      </c>
      <c r="F196" t="s">
        <v>100</v>
      </c>
    </row>
    <row r="197" spans="1:6" ht="12.75">
      <c r="A197" s="1" t="s">
        <v>90</v>
      </c>
      <c r="C197" s="2"/>
      <c r="D197" s="2"/>
      <c r="F197" t="s">
        <v>101</v>
      </c>
    </row>
    <row r="198" spans="3:6" ht="12.75">
      <c r="C198" s="3" t="s">
        <v>95</v>
      </c>
      <c r="D198" s="3" t="s">
        <v>94</v>
      </c>
      <c r="F198" t="s">
        <v>119</v>
      </c>
    </row>
    <row r="199" spans="1:4" ht="12.75">
      <c r="A199" s="1" t="s">
        <v>91</v>
      </c>
      <c r="C199" s="2"/>
      <c r="D199" s="2"/>
    </row>
    <row r="200" spans="1:4" ht="12.75">
      <c r="A200" t="s">
        <v>92</v>
      </c>
      <c r="C200" s="2"/>
      <c r="D200" s="2">
        <f>+L186</f>
        <v>98900</v>
      </c>
    </row>
    <row r="201" spans="1:10" ht="12.75">
      <c r="A201" s="1" t="s">
        <v>93</v>
      </c>
      <c r="C201" s="2"/>
      <c r="D201" s="2"/>
      <c r="E201" s="8" t="s">
        <v>115</v>
      </c>
      <c r="F201" s="8"/>
      <c r="G201" s="8"/>
      <c r="H201" s="8"/>
      <c r="I201" s="8"/>
      <c r="J201" s="8"/>
    </row>
    <row r="202" spans="1:10" ht="12.75">
      <c r="A202" s="8" t="s">
        <v>118</v>
      </c>
      <c r="B202" s="8"/>
      <c r="C202" s="9">
        <f>+C153-D195</f>
        <v>14400</v>
      </c>
      <c r="D202" s="2"/>
      <c r="E202" s="8"/>
      <c r="F202" s="9" t="str">
        <f>+C149</f>
        <v>debit</v>
      </c>
      <c r="G202" s="9">
        <f>+C153</f>
        <v>32000</v>
      </c>
      <c r="H202" s="9">
        <f>-D195</f>
        <v>-17600</v>
      </c>
      <c r="I202" s="9">
        <f>SUM(F202:H202)</f>
        <v>14400</v>
      </c>
      <c r="J202" s="8"/>
    </row>
    <row r="203" spans="1:10" ht="12.75">
      <c r="A203" s="10" t="s">
        <v>136</v>
      </c>
      <c r="B203" s="4"/>
      <c r="C203" s="5">
        <f>+C154-D186</f>
        <v>23728</v>
      </c>
      <c r="D203" s="2"/>
      <c r="E203" s="4" t="s">
        <v>140</v>
      </c>
      <c r="F203" s="4"/>
      <c r="G203" s="4"/>
      <c r="H203" s="4"/>
      <c r="I203" s="4"/>
      <c r="J203" s="4"/>
    </row>
    <row r="204" spans="3:10" ht="12.75">
      <c r="C204" s="2"/>
      <c r="E204" s="4"/>
      <c r="F204" s="4" t="s">
        <v>95</v>
      </c>
      <c r="G204" s="5">
        <f>+C154</f>
        <v>29940</v>
      </c>
      <c r="H204" s="5">
        <f>-C163-C172</f>
        <v>-6040</v>
      </c>
      <c r="I204" s="5">
        <f>-C174</f>
        <v>-172</v>
      </c>
      <c r="J204" s="5">
        <f>SUM(G204:I204)</f>
        <v>23728</v>
      </c>
    </row>
    <row r="206" ht="12.75">
      <c r="A206" s="1" t="s">
        <v>141</v>
      </c>
    </row>
    <row r="208" ht="12.75">
      <c r="A208" t="s">
        <v>142</v>
      </c>
    </row>
    <row r="209" spans="2:10" ht="12.75">
      <c r="B209" s="26" t="s">
        <v>143</v>
      </c>
      <c r="C209" s="1"/>
      <c r="D209" s="1"/>
      <c r="E209" s="1"/>
      <c r="F209" s="1"/>
      <c r="G209" s="1"/>
      <c r="H209" s="1"/>
      <c r="I209" s="1"/>
      <c r="J209" s="1"/>
    </row>
    <row r="210" spans="2:10" ht="12.75">
      <c r="B210" s="25" t="s">
        <v>144</v>
      </c>
      <c r="C210" s="1"/>
      <c r="D210" s="1"/>
      <c r="E210" s="1"/>
      <c r="F210" s="1"/>
      <c r="G210" s="1"/>
      <c r="H210" s="1"/>
      <c r="I210" s="1"/>
      <c r="J210" s="1"/>
    </row>
    <row r="211" ht="12.75">
      <c r="B211" t="s">
        <v>145</v>
      </c>
    </row>
    <row r="212" spans="2:7" ht="12.75">
      <c r="B212" t="s">
        <v>146</v>
      </c>
      <c r="G212" t="s">
        <v>147</v>
      </c>
    </row>
    <row r="214" ht="12.75">
      <c r="A214" s="1" t="s">
        <v>148</v>
      </c>
    </row>
    <row r="215" spans="1:5" ht="12.75">
      <c r="A215" s="26" t="s">
        <v>149</v>
      </c>
      <c r="B215" s="1"/>
      <c r="C215" s="1"/>
      <c r="D215" s="1"/>
      <c r="E215" s="1"/>
    </row>
    <row r="216" ht="12.75">
      <c r="B216" t="s">
        <v>150</v>
      </c>
    </row>
    <row r="218" ht="12.75">
      <c r="A218" t="s">
        <v>154</v>
      </c>
    </row>
    <row r="219" ht="12.75">
      <c r="B219" t="s">
        <v>151</v>
      </c>
    </row>
    <row r="220" ht="12.75">
      <c r="B220" s="26" t="s">
        <v>152</v>
      </c>
    </row>
    <row r="221" ht="12.75">
      <c r="A221" s="26" t="s">
        <v>153</v>
      </c>
    </row>
    <row r="222" ht="12.75">
      <c r="B222" t="s">
        <v>155</v>
      </c>
    </row>
  </sheetData>
  <printOptions/>
  <pageMargins left="0.75" right="0.75" top="1" bottom="1" header="0.5" footer="0.5"/>
  <pageSetup horizontalDpi="600" verticalDpi="600" orientation="landscape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Heidemarie Lundblad</dc:creator>
  <cp:keywords/>
  <dc:description/>
  <cp:lastModifiedBy>Heidemarie Lundblad</cp:lastModifiedBy>
  <cp:lastPrinted>2009-10-08T17:33:31Z</cp:lastPrinted>
  <dcterms:created xsi:type="dcterms:W3CDTF">2009-10-05T14:14:19Z</dcterms:created>
  <dcterms:modified xsi:type="dcterms:W3CDTF">2010-03-02T18:31:58Z</dcterms:modified>
  <cp:category/>
  <cp:version/>
  <cp:contentType/>
  <cp:contentStatus/>
</cp:coreProperties>
</file>