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<sst xmlns="http://schemas.openxmlformats.org/spreadsheetml/2006/main" count="146" uniqueCount="122">
  <si>
    <t>Life = 2 years</t>
  </si>
  <si>
    <t>Life = 2.25 years</t>
  </si>
  <si>
    <t>Life = 2.5 years</t>
  </si>
  <si>
    <t>Black-Sholes Option Prices</t>
  </si>
  <si>
    <t>using</t>
  </si>
  <si>
    <t>Volatility: 30%</t>
  </si>
  <si>
    <t>d-a. no dividend</t>
  </si>
  <si>
    <t>d-b. 1.23% dividend yield</t>
  </si>
  <si>
    <t>e fixed dividend</t>
  </si>
  <si>
    <t>e. fixed dividend</t>
  </si>
  <si>
    <t xml:space="preserve">   Volatility = 35.68%</t>
  </si>
  <si>
    <t xml:space="preserve">   Volatility = 39.61%</t>
  </si>
  <si>
    <t>Stock price</t>
  </si>
  <si>
    <t>Exercise price</t>
  </si>
  <si>
    <t>term</t>
  </si>
  <si>
    <t>volatility</t>
  </si>
  <si>
    <t>annual rate of of quarterly dividends</t>
  </si>
  <si>
    <t>discount rate = bond equivalent rate</t>
  </si>
  <si>
    <t>present value of stock, ex dividend</t>
  </si>
  <si>
    <t>present value of exercise price</t>
  </si>
  <si>
    <t>cumulative volatility</t>
  </si>
  <si>
    <t>Call option</t>
  </si>
  <si>
    <t>proportion of stock present value</t>
  </si>
  <si>
    <t>proportion of exercise price PV</t>
  </si>
  <si>
    <t>call option value</t>
  </si>
  <si>
    <t>Intermediate computatons</t>
  </si>
  <si>
    <t>Use the template above to calculate the remaining values</t>
  </si>
  <si>
    <t>Example in JofA, Jan 96</t>
  </si>
  <si>
    <t>TGL</t>
  </si>
  <si>
    <t>Option pricing template</t>
  </si>
  <si>
    <t>Values for the case start below</t>
  </si>
  <si>
    <t>Q. 1</t>
  </si>
  <si>
    <t>various reasons, the purpose of stock option plans is to reward managers for exceptional</t>
  </si>
  <si>
    <t>performance.  Changing circumstances may require a change in the plan.</t>
  </si>
  <si>
    <t xml:space="preserve">Q 2. </t>
  </si>
  <si>
    <t>alternatives:</t>
  </si>
  <si>
    <t>increase salary directly</t>
  </si>
  <si>
    <t>tie compensation to meeting certain performance measures (increase in earnings)</t>
  </si>
  <si>
    <t>stock appreciation rights</t>
  </si>
  <si>
    <t xml:space="preserve">stock purchase plan (ESOP) </t>
  </si>
  <si>
    <t xml:space="preserve">Q 3. </t>
  </si>
  <si>
    <t>Stock option plans were developed to provide top management with additional compensation</t>
  </si>
  <si>
    <t>that (a) is tied to the performance of the company (Company does better, stock price increases, options become more valuable)</t>
  </si>
  <si>
    <t>(b) stock option plans were developed as a means to increase compensation without having to show any compensation expense</t>
  </si>
  <si>
    <t>and without the manager having a tax liability until the stock is sold.</t>
  </si>
  <si>
    <t>This is why over time option plans have changed, as tax law has changed.</t>
  </si>
  <si>
    <t xml:space="preserve">Q. 4 </t>
  </si>
  <si>
    <t>See template and table above</t>
  </si>
  <si>
    <t>Q. 5</t>
  </si>
  <si>
    <t>Option value</t>
  </si>
  <si>
    <t>dividends</t>
  </si>
  <si>
    <t>discount rate</t>
  </si>
  <si>
    <t>market price at grant date</t>
  </si>
  <si>
    <t>+</t>
  </si>
  <si>
    <t>-</t>
  </si>
  <si>
    <t>I.e., as volatility increases, option value increases</t>
  </si>
  <si>
    <t>Q. 6</t>
  </si>
  <si>
    <t>Journal entries, assuming the following:</t>
  </si>
  <si>
    <t>options expected to vest (50000*.95*.95)</t>
  </si>
  <si>
    <t xml:space="preserve">expected value on 7/1/96 </t>
  </si>
  <si>
    <t>option value</t>
  </si>
  <si>
    <t>no entry</t>
  </si>
  <si>
    <t>no compensation has been earned</t>
  </si>
  <si>
    <t>dr. compensation expense</t>
  </si>
  <si>
    <t xml:space="preserve">   cr. Pic - options</t>
  </si>
  <si>
    <t>revised turnover expecatation:</t>
  </si>
  <si>
    <t>options expected to vest (50000*.9*.9)</t>
  </si>
  <si>
    <t>compensation recognized to date</t>
  </si>
  <si>
    <t>total compensation expense</t>
  </si>
  <si>
    <t>percentage earned to date</t>
  </si>
  <si>
    <t>compenation expense to date</t>
  </si>
  <si>
    <t>compensation expense to be recognized</t>
  </si>
  <si>
    <t>dr. deferred tax asset</t>
  </si>
  <si>
    <t xml:space="preserve">   cr. Income tax expense (deferred)</t>
  </si>
  <si>
    <t>options vest, actual amount of expense :</t>
  </si>
  <si>
    <t>actual number of options: (50000-8000-2,500)</t>
  </si>
  <si>
    <t>previously recognized</t>
  </si>
  <si>
    <t>amount to be recognized</t>
  </si>
  <si>
    <t>Exercise of options: all options excercised</t>
  </si>
  <si>
    <t>exercise price</t>
  </si>
  <si>
    <t>number of options</t>
  </si>
  <si>
    <t>cash received</t>
  </si>
  <si>
    <t>Amount deductible for income tax purposes:</t>
  </si>
  <si>
    <t>Actual stock price on exercise date</t>
  </si>
  <si>
    <t>deductible /option excercised</t>
  </si>
  <si>
    <t>total</t>
  </si>
  <si>
    <t>tax effect</t>
  </si>
  <si>
    <t>dr. income tax payable</t>
  </si>
  <si>
    <t xml:space="preserve">   cr. Deferred tax asset</t>
  </si>
  <si>
    <t xml:space="preserve">   cr. Pic-options</t>
  </si>
  <si>
    <t>exercise of options:</t>
  </si>
  <si>
    <t>dr. cash</t>
  </si>
  <si>
    <t>dr. pic - options</t>
  </si>
  <si>
    <t xml:space="preserve">   cr. Common stock</t>
  </si>
  <si>
    <t xml:space="preserve">   cr. Pic</t>
  </si>
  <si>
    <t>par value</t>
  </si>
  <si>
    <t>Footnote disclosure if company elects to folow APB 25.</t>
  </si>
  <si>
    <t>Under the 1996 stock option incentive plan the Company granted options for 50,000 shares of common stock.</t>
  </si>
  <si>
    <t>The exercise price of each is $30 and the maximum term is 2.5 years.  The options were granted on july 1, 1996</t>
  </si>
  <si>
    <t>when the market price of the stock closed at $29.  The options will vest on July 1, 1998 and can be excercised</t>
  </si>
  <si>
    <t>between July 1, 1998 and december 31, 1998</t>
  </si>
  <si>
    <t>weighted average</t>
  </si>
  <si>
    <t>remaining</t>
  </si>
  <si>
    <t>contractual life</t>
  </si>
  <si>
    <t>shares</t>
  </si>
  <si>
    <t>Fixed options</t>
  </si>
  <si>
    <t>outstanding at beginning of the year</t>
  </si>
  <si>
    <t>granted</t>
  </si>
  <si>
    <t>excercised</t>
  </si>
  <si>
    <t>forfeited</t>
  </si>
  <si>
    <t>outstanding at year end</t>
  </si>
  <si>
    <t>2 years</t>
  </si>
  <si>
    <t>options excercisable at year end</t>
  </si>
  <si>
    <t>weighted average fair value of</t>
  </si>
  <si>
    <t>options at year end</t>
  </si>
  <si>
    <t>The company has elected to account for the options in accordance with APB 25.  Consequently no compensation expense</t>
  </si>
  <si>
    <t>has been recognized.  Has FAS 123 been applied, net compensation expense of $55,693 would have been recognized</t>
  </si>
  <si>
    <t>on an after tax basis. The fair value of each option was determine dusing the Black Sholes option pricing model, based on the</t>
  </si>
  <si>
    <t xml:space="preserve">following assumptions:  dividend yield of 1.23% for all years, expected volatility of 43.3%, a risk free rate of 4% and an expected term of </t>
  </si>
  <si>
    <t>2.25 years.  A 5% anticipated annual rate of forfeiture was used to estimate that 44,125 options were expected to vest.</t>
  </si>
  <si>
    <t>The options were anti-dilutive for the purpose of computing earnings per share.  Net income under FAS 123 would have been</t>
  </si>
  <si>
    <t>$8,053,382.  Pro forma earnings per common share is $ 5.20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</si>
</sst>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0.421875" style="0" bestFit="1" customWidth="1"/>
    <col min="2" max="2" width="12.421875" style="0" bestFit="1" customWidth="1"/>
  </cols>
  <sheetData>
    <row r="1" spans="1:3" ht="12.75">
      <c r="A1" s="3" t="s">
        <v>28</v>
      </c>
      <c r="B1" s="3" t="s">
        <v>29</v>
      </c>
      <c r="C1" s="3"/>
    </row>
    <row r="2" spans="1:3" ht="12.75">
      <c r="A2" s="3"/>
      <c r="B2" s="3" t="s">
        <v>27</v>
      </c>
      <c r="C2" s="3"/>
    </row>
    <row r="3" spans="1:3" ht="12.75">
      <c r="A3" s="3"/>
      <c r="B3" s="3"/>
      <c r="C3" s="3"/>
    </row>
    <row r="4" spans="1:3" ht="12.75">
      <c r="A4" s="3" t="s">
        <v>30</v>
      </c>
      <c r="B4" s="3"/>
      <c r="C4" s="3"/>
    </row>
    <row r="5" spans="1:3" ht="12.75">
      <c r="A5" s="3"/>
      <c r="B5" s="3"/>
      <c r="C5" s="3"/>
    </row>
    <row r="6" spans="1:9" ht="12.75">
      <c r="A6" t="s">
        <v>12</v>
      </c>
      <c r="B6" s="7">
        <v>46.5</v>
      </c>
      <c r="C6" s="7">
        <v>46.5</v>
      </c>
      <c r="D6" s="7">
        <v>29</v>
      </c>
      <c r="E6" s="7">
        <v>29</v>
      </c>
      <c r="F6" s="7">
        <v>29</v>
      </c>
      <c r="G6" s="7">
        <v>29</v>
      </c>
      <c r="H6" s="7">
        <v>29</v>
      </c>
      <c r="I6" s="7">
        <v>29</v>
      </c>
    </row>
    <row r="7" spans="1:9" ht="12.75">
      <c r="A7" t="s">
        <v>13</v>
      </c>
      <c r="B7" s="7">
        <v>50</v>
      </c>
      <c r="C7" s="7">
        <v>50</v>
      </c>
      <c r="D7" s="7">
        <v>30</v>
      </c>
      <c r="E7" s="7">
        <v>30</v>
      </c>
      <c r="F7" s="7">
        <v>30</v>
      </c>
      <c r="G7" s="7">
        <v>30</v>
      </c>
      <c r="H7" s="7">
        <v>30</v>
      </c>
      <c r="I7" s="7">
        <v>30</v>
      </c>
    </row>
    <row r="8" spans="1:9" ht="12.75">
      <c r="A8" t="s">
        <v>14</v>
      </c>
      <c r="B8">
        <v>1</v>
      </c>
      <c r="C8">
        <v>1</v>
      </c>
      <c r="D8">
        <v>2</v>
      </c>
      <c r="E8">
        <v>2</v>
      </c>
      <c r="F8">
        <v>2.25</v>
      </c>
      <c r="G8">
        <v>2.25</v>
      </c>
      <c r="H8">
        <v>2.5</v>
      </c>
      <c r="I8">
        <v>2.5</v>
      </c>
    </row>
    <row r="9" spans="1:9" ht="12.75">
      <c r="A9" t="s">
        <v>15</v>
      </c>
      <c r="B9" s="2">
        <v>0.3</v>
      </c>
      <c r="C9" s="2">
        <v>0.3</v>
      </c>
      <c r="D9" s="2">
        <v>0.3</v>
      </c>
      <c r="E9" s="2">
        <v>0.3</v>
      </c>
      <c r="F9" s="2">
        <v>0.357</v>
      </c>
      <c r="G9" s="2">
        <v>0.357</v>
      </c>
      <c r="H9" s="2">
        <v>0.3961</v>
      </c>
      <c r="I9" s="2">
        <v>0.3961</v>
      </c>
    </row>
    <row r="10" spans="1:9" ht="12.75">
      <c r="A10" t="s">
        <v>16</v>
      </c>
      <c r="B10" s="2">
        <v>0</v>
      </c>
      <c r="C10" s="2">
        <v>0.033</v>
      </c>
      <c r="D10" s="2">
        <v>0</v>
      </c>
      <c r="E10" s="2">
        <v>0</v>
      </c>
      <c r="F10" s="2">
        <v>0.0123</v>
      </c>
      <c r="G10" s="2">
        <v>0.0123</v>
      </c>
      <c r="H10" s="2">
        <v>0.0123</v>
      </c>
      <c r="I10" s="2">
        <v>0.0123</v>
      </c>
    </row>
    <row r="11" spans="1:9" ht="12.75">
      <c r="A11" t="s">
        <v>17</v>
      </c>
      <c r="B11" s="2">
        <v>0.08504</v>
      </c>
      <c r="C11" s="2">
        <v>0.08504</v>
      </c>
      <c r="D11" s="2">
        <v>0.04</v>
      </c>
      <c r="E11" s="2">
        <v>0.075</v>
      </c>
      <c r="F11" s="2">
        <v>0.04</v>
      </c>
      <c r="G11" s="2">
        <v>0.075</v>
      </c>
      <c r="H11" s="2">
        <v>0.04</v>
      </c>
      <c r="I11" s="2">
        <v>0.075</v>
      </c>
    </row>
    <row r="12" spans="2:9" ht="12.75">
      <c r="B12" s="2"/>
      <c r="C12" s="2"/>
      <c r="D12" s="2"/>
      <c r="E12" s="2"/>
      <c r="F12" s="2"/>
      <c r="G12" s="2"/>
      <c r="H12" s="2"/>
      <c r="I12" s="2"/>
    </row>
    <row r="13" ht="12.75">
      <c r="A13" t="s">
        <v>25</v>
      </c>
    </row>
    <row r="14" spans="1:9" ht="12.75">
      <c r="A14" t="s">
        <v>18</v>
      </c>
      <c r="B14">
        <f>B6/(1+B10/4)^($B$8*4)</f>
        <v>46.5</v>
      </c>
      <c r="C14">
        <f>C6/(1+C10/4)^($B$8*4)</f>
        <v>44.99663429406596</v>
      </c>
      <c r="D14">
        <f aca="true" t="shared" si="0" ref="D14:I14">D6/(1+D10/4)^(D8*4)</f>
        <v>29</v>
      </c>
      <c r="E14">
        <f t="shared" si="0"/>
        <v>29</v>
      </c>
      <c r="F14">
        <f t="shared" si="0"/>
        <v>28.209626735016517</v>
      </c>
      <c r="G14">
        <f t="shared" si="0"/>
        <v>28.209626735016517</v>
      </c>
      <c r="H14">
        <f t="shared" si="0"/>
        <v>28.123148054748167</v>
      </c>
      <c r="I14">
        <f t="shared" si="0"/>
        <v>28.123148054748167</v>
      </c>
    </row>
    <row r="15" spans="1:9" ht="12.75">
      <c r="A15" t="s">
        <v>19</v>
      </c>
      <c r="B15">
        <f>B7/(1+B11/2)^($B$8*2)</f>
        <v>46.004595198066255</v>
      </c>
      <c r="C15">
        <f>C7/(1+C11/2)^($B$8*2)</f>
        <v>46.004595198066255</v>
      </c>
      <c r="D15">
        <f aca="true" t="shared" si="1" ref="D15:I15">D7/(1+D11/2)^(D8*2)</f>
        <v>27.715362780795427</v>
      </c>
      <c r="E15">
        <f t="shared" si="1"/>
        <v>25.892192856970212</v>
      </c>
      <c r="F15">
        <f t="shared" si="1"/>
        <v>27.442298360111756</v>
      </c>
      <c r="G15">
        <f t="shared" si="1"/>
        <v>25.419955180731524</v>
      </c>
      <c r="H15">
        <f t="shared" si="1"/>
        <v>27.171924294897476</v>
      </c>
      <c r="I15">
        <f t="shared" si="1"/>
        <v>24.9563304645496</v>
      </c>
    </row>
    <row r="16" spans="1:9" ht="12.75">
      <c r="A16" t="s">
        <v>20</v>
      </c>
      <c r="B16" s="2">
        <f aca="true" t="shared" si="2" ref="B16:I16">+B9*SQRT(B8)</f>
        <v>0.3</v>
      </c>
      <c r="C16" s="2">
        <f t="shared" si="2"/>
        <v>0.3</v>
      </c>
      <c r="D16" s="2">
        <f t="shared" si="2"/>
        <v>0.4242640687119285</v>
      </c>
      <c r="E16" s="2">
        <f t="shared" si="2"/>
        <v>0.4242640687119285</v>
      </c>
      <c r="F16" s="2">
        <f t="shared" si="2"/>
        <v>0.5355</v>
      </c>
      <c r="G16" s="2">
        <f t="shared" si="2"/>
        <v>0.5355</v>
      </c>
      <c r="H16" s="2">
        <f t="shared" si="2"/>
        <v>0.6262890905963476</v>
      </c>
      <c r="I16" s="2">
        <f t="shared" si="2"/>
        <v>0.6262890905963476</v>
      </c>
    </row>
    <row r="18" ht="12.75">
      <c r="A18" t="s">
        <v>21</v>
      </c>
    </row>
    <row r="19" spans="1:9" ht="12.75">
      <c r="A19" t="s">
        <v>22</v>
      </c>
      <c r="B19" s="2">
        <f aca="true" t="shared" si="3" ref="B19:I19">NORMSDIST(LN(B14/B15)/B16+B16/2)</f>
        <v>0.5736613149991514</v>
      </c>
      <c r="C19" s="2">
        <f t="shared" si="3"/>
        <v>0.5303520528995376</v>
      </c>
      <c r="D19" s="2">
        <f t="shared" si="3"/>
        <v>0.6251087237809501</v>
      </c>
      <c r="E19" s="2">
        <f t="shared" si="3"/>
        <v>0.6841412169405714</v>
      </c>
      <c r="F19" s="2">
        <f t="shared" si="3"/>
        <v>0.6252310975823794</v>
      </c>
      <c r="G19" s="2">
        <f t="shared" si="3"/>
        <v>0.6780315800367649</v>
      </c>
      <c r="H19" s="2">
        <f t="shared" si="3"/>
        <v>0.6435951103392592</v>
      </c>
      <c r="I19" s="2">
        <f t="shared" si="3"/>
        <v>0.6928327438830435</v>
      </c>
    </row>
    <row r="20" spans="1:9" ht="12.75">
      <c r="A20" t="s">
        <v>23</v>
      </c>
      <c r="B20" s="2">
        <f aca="true" t="shared" si="4" ref="B20:I20">-NORMSDIST(LN(B14/B15)/B16-B16/2)</f>
        <v>-0.45450129746279266</v>
      </c>
      <c r="C20" s="2">
        <f t="shared" si="4"/>
        <v>-0.4114388736273551</v>
      </c>
      <c r="D20" s="2">
        <f t="shared" si="4"/>
        <v>-0.45805383104557884</v>
      </c>
      <c r="E20" s="2">
        <f t="shared" si="4"/>
        <v>-0.5219494432747447</v>
      </c>
      <c r="F20" s="2">
        <f t="shared" si="4"/>
        <v>-0.41439609892336704</v>
      </c>
      <c r="G20" s="2">
        <f t="shared" si="4"/>
        <v>-0.470784232512073</v>
      </c>
      <c r="H20" s="2">
        <f t="shared" si="4"/>
        <v>-0.3981248536020394</v>
      </c>
      <c r="I20" s="2">
        <f t="shared" si="4"/>
        <v>-0.4512937749702872</v>
      </c>
    </row>
    <row r="21" spans="1:9" ht="12.75">
      <c r="A21" t="s">
        <v>24</v>
      </c>
      <c r="B21" s="7">
        <f aca="true" t="shared" si="5" ref="B21:I21">+B14*B19+B15*B20</f>
        <v>5.766102940688864</v>
      </c>
      <c r="C21" s="7">
        <f t="shared" si="5"/>
        <v>4.935978541452808</v>
      </c>
      <c r="D21" s="7">
        <f t="shared" si="5"/>
        <v>5.433024889086161</v>
      </c>
      <c r="E21" s="7">
        <f t="shared" si="5"/>
        <v>6.325679644418646</v>
      </c>
      <c r="F21" s="7">
        <f t="shared" si="5"/>
        <v>6.265554500002187</v>
      </c>
      <c r="G21" s="7">
        <f t="shared" si="5"/>
        <v>7.159703697138628</v>
      </c>
      <c r="H21" s="7">
        <f t="shared" si="5"/>
        <v>7.282102193391214</v>
      </c>
      <c r="I21" s="7">
        <f t="shared" si="5"/>
        <v>8.222001248647679</v>
      </c>
    </row>
    <row r="23" spans="2:7" ht="12.75">
      <c r="B23" s="3" t="s">
        <v>0</v>
      </c>
      <c r="C23" s="3"/>
      <c r="D23" s="3" t="s">
        <v>1</v>
      </c>
      <c r="E23" s="3"/>
      <c r="F23" s="3" t="s">
        <v>2</v>
      </c>
      <c r="G23" s="3"/>
    </row>
    <row r="24" spans="1:7" ht="12.75">
      <c r="A24" s="3" t="s">
        <v>3</v>
      </c>
      <c r="B24" s="3" t="s">
        <v>4</v>
      </c>
      <c r="C24" s="3" t="s">
        <v>4</v>
      </c>
      <c r="D24" s="3" t="s">
        <v>4</v>
      </c>
      <c r="E24" s="3" t="s">
        <v>4</v>
      </c>
      <c r="F24" s="3" t="s">
        <v>4</v>
      </c>
      <c r="G24" s="3" t="s">
        <v>4</v>
      </c>
    </row>
    <row r="25" spans="2:7" ht="12.75">
      <c r="B25" s="5">
        <v>0.04</v>
      </c>
      <c r="C25" s="6">
        <v>0.075</v>
      </c>
      <c r="D25" s="5">
        <v>0.04</v>
      </c>
      <c r="E25" s="6">
        <v>0.075</v>
      </c>
      <c r="F25" s="5">
        <v>0.04</v>
      </c>
      <c r="G25" s="6">
        <v>0.075</v>
      </c>
    </row>
    <row r="26" ht="12.75">
      <c r="A26" s="3" t="s">
        <v>5</v>
      </c>
    </row>
    <row r="27" spans="1:3" ht="12.75">
      <c r="A27" t="s">
        <v>6</v>
      </c>
      <c r="B27" s="7">
        <f>+D21</f>
        <v>5.433024889086161</v>
      </c>
      <c r="C27" s="7">
        <f>+E21</f>
        <v>6.325679644418646</v>
      </c>
    </row>
    <row r="28" ht="12.75">
      <c r="A28" t="s">
        <v>7</v>
      </c>
    </row>
    <row r="29" ht="12.75">
      <c r="A29" t="s">
        <v>8</v>
      </c>
    </row>
    <row r="30" ht="12.75">
      <c r="A30" s="4" t="s">
        <v>10</v>
      </c>
    </row>
    <row r="31" spans="1:5" ht="12.75">
      <c r="A31" t="s">
        <v>9</v>
      </c>
      <c r="D31" s="7">
        <f>+F21</f>
        <v>6.265554500002187</v>
      </c>
      <c r="E31" s="7">
        <f>+G21</f>
        <v>7.159703697138628</v>
      </c>
    </row>
    <row r="32" spans="1:7" ht="12.75">
      <c r="A32" t="s">
        <v>11</v>
      </c>
      <c r="F32" s="7">
        <f>+H21</f>
        <v>7.282102193391214</v>
      </c>
      <c r="G32" s="7">
        <f>+I21</f>
        <v>8.222001248647679</v>
      </c>
    </row>
    <row r="34" ht="12.75">
      <c r="A34" t="s">
        <v>26</v>
      </c>
    </row>
    <row r="36" spans="1:2" ht="12.75">
      <c r="A36" t="s">
        <v>31</v>
      </c>
      <c r="B36" t="s">
        <v>32</v>
      </c>
    </row>
    <row r="37" ht="12.75">
      <c r="A37" t="s">
        <v>33</v>
      </c>
    </row>
    <row r="39" spans="1:2" ht="12.75">
      <c r="A39" t="s">
        <v>34</v>
      </c>
      <c r="B39" t="s">
        <v>35</v>
      </c>
    </row>
    <row r="40" ht="12.75">
      <c r="B40" t="s">
        <v>36</v>
      </c>
    </row>
    <row r="41" ht="12.75">
      <c r="B41" t="s">
        <v>37</v>
      </c>
    </row>
    <row r="42" ht="12.75">
      <c r="B42" t="s">
        <v>38</v>
      </c>
    </row>
    <row r="43" ht="12.75">
      <c r="B43" t="s">
        <v>39</v>
      </c>
    </row>
    <row r="45" spans="1:2" ht="12.75">
      <c r="A45" t="s">
        <v>40</v>
      </c>
      <c r="B45" t="s">
        <v>41</v>
      </c>
    </row>
    <row r="46" ht="12.75">
      <c r="A46" t="s">
        <v>42</v>
      </c>
    </row>
    <row r="47" ht="12.75">
      <c r="A47" t="s">
        <v>43</v>
      </c>
    </row>
    <row r="48" ht="12.75">
      <c r="A48" t="s">
        <v>44</v>
      </c>
    </row>
    <row r="49" ht="12.75">
      <c r="A49" t="s">
        <v>45</v>
      </c>
    </row>
    <row r="51" spans="1:2" ht="12.75">
      <c r="A51" t="s">
        <v>46</v>
      </c>
      <c r="B51" t="s">
        <v>47</v>
      </c>
    </row>
    <row r="53" ht="12.75">
      <c r="A53" t="s">
        <v>48</v>
      </c>
    </row>
    <row r="54" ht="12.75">
      <c r="B54" t="s">
        <v>49</v>
      </c>
    </row>
    <row r="55" spans="1:4" ht="12.75">
      <c r="A55" t="s">
        <v>15</v>
      </c>
      <c r="B55" t="s">
        <v>53</v>
      </c>
      <c r="D55" t="s">
        <v>55</v>
      </c>
    </row>
    <row r="56" spans="1:2" ht="12.75">
      <c r="A56" t="s">
        <v>50</v>
      </c>
      <c r="B56" t="s">
        <v>54</v>
      </c>
    </row>
    <row r="57" spans="1:2" ht="12.75">
      <c r="A57" t="s">
        <v>14</v>
      </c>
      <c r="B57" t="s">
        <v>53</v>
      </c>
    </row>
    <row r="58" spans="1:2" ht="12.75">
      <c r="A58" t="s">
        <v>51</v>
      </c>
      <c r="B58" t="s">
        <v>53</v>
      </c>
    </row>
    <row r="59" spans="1:2" ht="12.75">
      <c r="A59" t="s">
        <v>52</v>
      </c>
      <c r="B59" t="s">
        <v>53</v>
      </c>
    </row>
    <row r="61" ht="12.75">
      <c r="A61" t="s">
        <v>56</v>
      </c>
    </row>
    <row r="63" ht="12.75">
      <c r="A63" t="s">
        <v>57</v>
      </c>
    </row>
    <row r="64" spans="1:3" ht="12.75">
      <c r="A64" t="s">
        <v>58</v>
      </c>
      <c r="C64">
        <f>50000*0.95*0.95</f>
        <v>45125</v>
      </c>
    </row>
    <row r="65" spans="1:3" ht="12.75">
      <c r="A65" t="s">
        <v>60</v>
      </c>
      <c r="C65">
        <v>7</v>
      </c>
    </row>
    <row r="66" spans="1:3" ht="12.75">
      <c r="A66" t="s">
        <v>59</v>
      </c>
      <c r="C66">
        <f>+C64*C65</f>
        <v>315875</v>
      </c>
    </row>
    <row r="68" spans="1:3" ht="12.75">
      <c r="A68" s="8">
        <v>35247</v>
      </c>
      <c r="B68" t="s">
        <v>61</v>
      </c>
      <c r="C68" t="s">
        <v>62</v>
      </c>
    </row>
    <row r="70" spans="1:5" ht="12.75">
      <c r="A70" s="9">
        <v>35430</v>
      </c>
      <c r="B70" t="s">
        <v>63</v>
      </c>
      <c r="E70">
        <f>+C66/4</f>
        <v>78968.75</v>
      </c>
    </row>
    <row r="71" spans="2:6" ht="12.75">
      <c r="B71" t="s">
        <v>64</v>
      </c>
      <c r="F71">
        <f>+C66/4</f>
        <v>78968.75</v>
      </c>
    </row>
    <row r="73" spans="2:5" ht="12.75">
      <c r="B73" t="s">
        <v>72</v>
      </c>
      <c r="E73">
        <f>+E70*0.34</f>
        <v>26849.375000000004</v>
      </c>
    </row>
    <row r="74" spans="2:6" ht="12.75">
      <c r="B74" t="s">
        <v>73</v>
      </c>
      <c r="F74">
        <f>+F71*0.34</f>
        <v>26849.375000000004</v>
      </c>
    </row>
    <row r="77" spans="1:2" ht="12.75">
      <c r="A77" s="9">
        <v>35795</v>
      </c>
      <c r="B77" t="s">
        <v>65</v>
      </c>
    </row>
    <row r="78" spans="1:3" ht="12.75">
      <c r="A78" t="s">
        <v>66</v>
      </c>
      <c r="C78">
        <f>50000*0.9*0.9</f>
        <v>40500</v>
      </c>
    </row>
    <row r="79" spans="1:3" ht="12.75">
      <c r="A79" t="s">
        <v>60</v>
      </c>
      <c r="C79">
        <v>7</v>
      </c>
    </row>
    <row r="80" spans="1:3" ht="12.75">
      <c r="A80" t="s">
        <v>69</v>
      </c>
      <c r="C80" s="10">
        <f>3/4</f>
        <v>0.75</v>
      </c>
    </row>
    <row r="81" spans="1:4" ht="12.75">
      <c r="A81" t="s">
        <v>68</v>
      </c>
      <c r="C81">
        <f>+C78*C79</f>
        <v>283500</v>
      </c>
      <c r="D81" s="10"/>
    </row>
    <row r="82" spans="1:4" ht="12.75">
      <c r="A82" t="s">
        <v>70</v>
      </c>
      <c r="C82">
        <f>+C81*C80</f>
        <v>212625</v>
      </c>
      <c r="D82" s="10"/>
    </row>
    <row r="83" spans="1:3" ht="12.75">
      <c r="A83" t="s">
        <v>67</v>
      </c>
      <c r="C83">
        <f>-E70</f>
        <v>-78968.75</v>
      </c>
    </row>
    <row r="84" spans="1:3" ht="12.75">
      <c r="A84" t="s">
        <v>71</v>
      </c>
      <c r="C84">
        <f>SUM(C82:C83)</f>
        <v>133656.25</v>
      </c>
    </row>
    <row r="86" spans="2:5" ht="12.75">
      <c r="B86" t="s">
        <v>63</v>
      </c>
      <c r="E86">
        <f>+C84</f>
        <v>133656.25</v>
      </c>
    </row>
    <row r="87" spans="2:6" ht="12.75">
      <c r="B87" t="s">
        <v>64</v>
      </c>
      <c r="F87">
        <f>+C84</f>
        <v>133656.25</v>
      </c>
    </row>
    <row r="89" spans="2:5" ht="12.75">
      <c r="B89" t="s">
        <v>72</v>
      </c>
      <c r="E89">
        <f>+E86*0.34</f>
        <v>45443.125</v>
      </c>
    </row>
    <row r="90" spans="2:6" ht="12.75">
      <c r="B90" t="s">
        <v>73</v>
      </c>
      <c r="F90">
        <f>+F87*0.34</f>
        <v>45443.125</v>
      </c>
    </row>
    <row r="92" spans="1:2" ht="12.75">
      <c r="A92" s="9">
        <v>35977</v>
      </c>
      <c r="B92" t="s">
        <v>74</v>
      </c>
    </row>
    <row r="94" spans="1:3" ht="12.75">
      <c r="A94" t="s">
        <v>75</v>
      </c>
      <c r="C94">
        <f>50000-10500</f>
        <v>39500</v>
      </c>
    </row>
    <row r="95" spans="1:3" ht="12.75">
      <c r="A95" t="s">
        <v>60</v>
      </c>
      <c r="C95">
        <v>7</v>
      </c>
    </row>
    <row r="96" spans="1:3" ht="12.75">
      <c r="A96" t="s">
        <v>68</v>
      </c>
      <c r="C96">
        <f>+C94*C95</f>
        <v>276500</v>
      </c>
    </row>
    <row r="97" spans="1:3" ht="12.75">
      <c r="A97" t="s">
        <v>76</v>
      </c>
      <c r="C97">
        <f>-C82</f>
        <v>-212625</v>
      </c>
    </row>
    <row r="98" spans="1:3" ht="12.75">
      <c r="A98" t="s">
        <v>77</v>
      </c>
      <c r="C98">
        <f>SUM(C96:C97)</f>
        <v>63875</v>
      </c>
    </row>
    <row r="100" spans="2:5" ht="12.75">
      <c r="B100" t="s">
        <v>63</v>
      </c>
      <c r="E100">
        <f>+C98</f>
        <v>63875</v>
      </c>
    </row>
    <row r="101" spans="2:6" ht="12.75">
      <c r="B101" t="s">
        <v>64</v>
      </c>
      <c r="F101">
        <f>+C98</f>
        <v>63875</v>
      </c>
    </row>
    <row r="103" spans="2:5" ht="12.75">
      <c r="B103" t="s">
        <v>72</v>
      </c>
      <c r="E103">
        <f>+E100*0.34</f>
        <v>21717.5</v>
      </c>
    </row>
    <row r="104" spans="2:6" ht="12.75">
      <c r="B104" t="s">
        <v>73</v>
      </c>
      <c r="F104">
        <f>+F101*0.34</f>
        <v>21717.5</v>
      </c>
    </row>
    <row r="106" ht="12.75">
      <c r="A106" t="s">
        <v>78</v>
      </c>
    </row>
    <row r="107" spans="1:2" ht="12.75">
      <c r="A107" t="s">
        <v>95</v>
      </c>
      <c r="B107">
        <v>2</v>
      </c>
    </row>
    <row r="108" spans="1:2" ht="12.75">
      <c r="A108" t="s">
        <v>79</v>
      </c>
      <c r="B108">
        <v>30</v>
      </c>
    </row>
    <row r="109" spans="1:2" ht="12.75">
      <c r="A109" t="s">
        <v>80</v>
      </c>
      <c r="B109">
        <f>+C94</f>
        <v>39500</v>
      </c>
    </row>
    <row r="110" spans="1:2" ht="12.75">
      <c r="A110" t="s">
        <v>81</v>
      </c>
      <c r="B110">
        <f>+B108*B109</f>
        <v>1185000</v>
      </c>
    </row>
    <row r="112" ht="12.75">
      <c r="A112" t="s">
        <v>82</v>
      </c>
    </row>
    <row r="113" spans="1:2" ht="12.75">
      <c r="A113" t="s">
        <v>83</v>
      </c>
      <c r="B113">
        <v>42</v>
      </c>
    </row>
    <row r="114" spans="1:2" ht="12.75">
      <c r="A114" t="s">
        <v>79</v>
      </c>
      <c r="B114">
        <v>30</v>
      </c>
    </row>
    <row r="115" spans="1:2" ht="12.75">
      <c r="A115" t="s">
        <v>84</v>
      </c>
      <c r="B115">
        <f>+B113-B114</f>
        <v>12</v>
      </c>
    </row>
    <row r="116" spans="1:2" ht="12.75">
      <c r="A116" t="s">
        <v>85</v>
      </c>
      <c r="B116">
        <f>+B109*B115</f>
        <v>474000</v>
      </c>
    </row>
    <row r="117" spans="1:3" ht="12.75">
      <c r="A117" t="s">
        <v>86</v>
      </c>
      <c r="B117">
        <f>+B116*C117</f>
        <v>161160</v>
      </c>
      <c r="C117" s="1">
        <v>0.34</v>
      </c>
    </row>
    <row r="119" spans="2:4" ht="12.75">
      <c r="B119" t="s">
        <v>87</v>
      </c>
      <c r="D119">
        <f>+B117</f>
        <v>161160</v>
      </c>
    </row>
    <row r="120" spans="2:5" ht="12.75">
      <c r="B120" t="s">
        <v>88</v>
      </c>
      <c r="E120">
        <f>+E73+E89+E103</f>
        <v>94010</v>
      </c>
    </row>
    <row r="121" spans="2:5" ht="12.75">
      <c r="B121" t="s">
        <v>89</v>
      </c>
      <c r="E121">
        <f>+D119-E120</f>
        <v>67150</v>
      </c>
    </row>
    <row r="123" ht="12.75">
      <c r="A123" t="s">
        <v>90</v>
      </c>
    </row>
    <row r="124" spans="2:4" ht="12.75">
      <c r="B124" t="s">
        <v>91</v>
      </c>
      <c r="D124">
        <f>+B110</f>
        <v>1185000</v>
      </c>
    </row>
    <row r="125" spans="2:4" ht="12.75">
      <c r="B125" t="s">
        <v>92</v>
      </c>
      <c r="D125">
        <f>+F71+F87+F101+E121</f>
        <v>343650</v>
      </c>
    </row>
    <row r="126" spans="2:5" ht="12.75">
      <c r="B126" t="s">
        <v>93</v>
      </c>
      <c r="E126">
        <f>+B109*B107</f>
        <v>79000</v>
      </c>
    </row>
    <row r="127" spans="2:5" ht="12.75">
      <c r="B127" t="s">
        <v>94</v>
      </c>
      <c r="E127">
        <f>+D124+D125-E126</f>
        <v>1449650</v>
      </c>
    </row>
    <row r="129" ht="12.75">
      <c r="A129" t="s">
        <v>96</v>
      </c>
    </row>
    <row r="131" ht="12.75">
      <c r="A131" t="s">
        <v>97</v>
      </c>
    </row>
    <row r="132" ht="12.75">
      <c r="A132" t="s">
        <v>98</v>
      </c>
    </row>
    <row r="133" ht="12.75">
      <c r="A133" t="s">
        <v>99</v>
      </c>
    </row>
    <row r="134" ht="12.75">
      <c r="A134" t="s">
        <v>100</v>
      </c>
    </row>
    <row r="135" ht="12.75">
      <c r="F135" t="s">
        <v>101</v>
      </c>
    </row>
    <row r="136" spans="4:6" ht="12.75">
      <c r="D136" t="s">
        <v>101</v>
      </c>
      <c r="F136" t="s">
        <v>102</v>
      </c>
    </row>
    <row r="137" spans="1:6" ht="12.75">
      <c r="A137" t="s">
        <v>105</v>
      </c>
      <c r="B137" t="s">
        <v>104</v>
      </c>
      <c r="D137" t="s">
        <v>79</v>
      </c>
      <c r="F137" t="s">
        <v>103</v>
      </c>
    </row>
    <row r="138" spans="1:2" ht="12.75">
      <c r="A138" t="s">
        <v>106</v>
      </c>
      <c r="B138">
        <v>0</v>
      </c>
    </row>
    <row r="139" spans="1:4" ht="12.75">
      <c r="A139" t="s">
        <v>107</v>
      </c>
      <c r="B139">
        <v>50000</v>
      </c>
      <c r="D139">
        <v>30</v>
      </c>
    </row>
    <row r="140" spans="1:2" ht="12.75">
      <c r="A140" t="s">
        <v>108</v>
      </c>
      <c r="B140">
        <v>0</v>
      </c>
    </row>
    <row r="141" spans="1:2" ht="12.75">
      <c r="A141" t="s">
        <v>109</v>
      </c>
      <c r="B141" s="11">
        <v>0</v>
      </c>
    </row>
    <row r="142" spans="1:6" ht="12.75">
      <c r="A142" t="s">
        <v>110</v>
      </c>
      <c r="B142">
        <f>SUM(B138:B141)</f>
        <v>50000</v>
      </c>
      <c r="D142">
        <v>30</v>
      </c>
      <c r="F142" t="s">
        <v>111</v>
      </c>
    </row>
    <row r="144" spans="1:2" ht="12.75">
      <c r="A144" t="s">
        <v>112</v>
      </c>
      <c r="B144">
        <v>0</v>
      </c>
    </row>
    <row r="145" ht="12.75">
      <c r="A145" t="s">
        <v>113</v>
      </c>
    </row>
    <row r="146" spans="1:2" ht="12.75">
      <c r="A146" t="s">
        <v>114</v>
      </c>
      <c r="B146" s="7">
        <v>7.48</v>
      </c>
    </row>
    <row r="149" ht="12.75">
      <c r="A149" t="s">
        <v>115</v>
      </c>
    </row>
    <row r="150" ht="12.75">
      <c r="A150" t="s">
        <v>116</v>
      </c>
    </row>
    <row r="151" ht="12.75">
      <c r="A151" t="s">
        <v>117</v>
      </c>
    </row>
    <row r="152" ht="12.75">
      <c r="A152" t="s">
        <v>118</v>
      </c>
    </row>
    <row r="153" ht="12.75">
      <c r="A153" t="s">
        <v>119</v>
      </c>
    </row>
    <row r="154" ht="12.75">
      <c r="A154" t="s">
        <v>120</v>
      </c>
    </row>
    <row r="155" ht="12.75">
      <c r="A155" t="s">
        <v>121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cp:lastPrinted>1997-10-16T01:27:34Z</cp:lastPrinted>
  <dcterms:created xsi:type="dcterms:W3CDTF">1997-10-15T22:57:04Z</dcterms:created>
  <cp:category/>
  <cp:version/>
  <cp:contentType/>
  <cp:contentStatus/>
</cp:coreProperties>
</file>