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90" windowHeight="116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<sst xmlns="http://schemas.openxmlformats.org/spreadsheetml/2006/main" count="150" uniqueCount="111">
  <si>
    <t>ACCOUNTING FOR TROUBLED DEBT RESTRUCTURING</t>
  </si>
  <si>
    <t>DATA SECTION:</t>
  </si>
  <si>
    <t>PV</t>
  </si>
  <si>
    <t xml:space="preserve">PRESENT </t>
  </si>
  <si>
    <t>FACTOR</t>
  </si>
  <si>
    <t>VALUE</t>
  </si>
  <si>
    <t>FACE VALUE</t>
  </si>
  <si>
    <t>COUPON RATE</t>
  </si>
  <si>
    <t>YIELD RATE</t>
  </si>
  <si>
    <t>REMAINING TERM (YEARS)</t>
  </si>
  <si>
    <t>INTEREST PAYMENTS</t>
  </si>
  <si>
    <t>CARRYING VALUE OF BOND AT THIS TIME</t>
  </si>
  <si>
    <t>PVA(30,6%)</t>
  </si>
  <si>
    <t>PV(30,6%)</t>
  </si>
  <si>
    <t>6MTHS INTEREST IN DEFAULT</t>
  </si>
  <si>
    <t>-</t>
  </si>
  <si>
    <t>CARRYING VALUE OF TOTAL DEBT</t>
  </si>
  <si>
    <t>=</t>
  </si>
  <si>
    <t>CASE A: EXCHANGED FOR LAND</t>
  </si>
  <si>
    <t>LAND COST</t>
  </si>
  <si>
    <t>LAND FAIR MARKET VALUE</t>
  </si>
  <si>
    <t>JOURNAL ENTRIES:</t>
  </si>
  <si>
    <t>BORROWERS BOOKS</t>
  </si>
  <si>
    <t>DR. BONDS PAYABLE</t>
  </si>
  <si>
    <t>DR INTEREST PAYABLE</t>
  </si>
  <si>
    <t xml:space="preserve">   CR. LAND</t>
  </si>
  <si>
    <t xml:space="preserve">   CR. DISCOUNT</t>
  </si>
  <si>
    <t>CR. GAIN ON SALE OF LAND</t>
  </si>
  <si>
    <t>LENDER'S BOOKS:</t>
  </si>
  <si>
    <t>DR. LAND</t>
  </si>
  <si>
    <t>DR ALLOWANCE FOR BAD</t>
  </si>
  <si>
    <t xml:space="preserve">    DEBT/LOSS ON EXCHANGE</t>
  </si>
  <si>
    <t xml:space="preserve">   CR.BONDS (INVESTMENT)</t>
  </si>
  <si>
    <t xml:space="preserve">   CR. INTEREST RECEIVABLE</t>
  </si>
  <si>
    <t>CASE B: EXCHANGED FOR STOCK</t>
  </si>
  <si>
    <t>SAME PROCEDURE AS IN CASE A, USE FAIR MARKET VALUE OF STOCK</t>
  </si>
  <si>
    <t>NEW TERMS:</t>
  </si>
  <si>
    <t>PRINCIPAL REDUCED</t>
  </si>
  <si>
    <t>FORGIVENESS OF INTERST</t>
  </si>
  <si>
    <t>IN DEFAULT</t>
  </si>
  <si>
    <t>NEW TERM IN YEARS</t>
  </si>
  <si>
    <t>NEW INTEREST PAYMENTS (SEMIANNUALLY)</t>
  </si>
  <si>
    <t>STEP 1: TOTAL FUTURE CASH FLOW</t>
  </si>
  <si>
    <t>PRINCIPAL</t>
  </si>
  <si>
    <t>TOTAL INTEREST PAYMENTS</t>
  </si>
  <si>
    <t>(4,000,000*.1/2*40)</t>
  </si>
  <si>
    <t>TOTAL CASH EXPECTED</t>
  </si>
  <si>
    <t>STEP 2: CARRYING VALUE OF BOND (SEE ABOVE)</t>
  </si>
  <si>
    <t>&gt;</t>
  </si>
  <si>
    <t>CARRYING VALUE</t>
  </si>
  <si>
    <t>STEP 3: DETERMINE NEW EFFECTIVE INTEREST RATE</t>
  </si>
  <si>
    <t>PV(40,X) *</t>
  </si>
  <si>
    <t>PVA(40,X) *</t>
  </si>
  <si>
    <t>X =</t>
  </si>
  <si>
    <t>(SEE BELOW FOR METHOD TO DETERMINE NEW EFFECTIVE INTEREST RATE)</t>
  </si>
  <si>
    <t>STEP 4: JOURNAL ENTRIES</t>
  </si>
  <si>
    <t>BORROWERS BOOKS:</t>
  </si>
  <si>
    <t>DR. INTEREST PAYABLE</t>
  </si>
  <si>
    <t xml:space="preserve">   CR. NOTE PAYABLE</t>
  </si>
  <si>
    <t>STEP 5: COMPUTE NEW INTEREST EXPENSE/INCOME</t>
  </si>
  <si>
    <t>INT. RATE</t>
  </si>
  <si>
    <t>INTEREST EXPENSE</t>
  </si>
  <si>
    <t>INTEREST PAID</t>
  </si>
  <si>
    <t>AMORTIZATION</t>
  </si>
  <si>
    <t>ETC.</t>
  </si>
  <si>
    <t>CARRYING VALUE OF NEW CASH FLOWS, DISCOUNTED</t>
  </si>
  <si>
    <t>@NPV(B142,D97.D136)</t>
  </si>
  <si>
    <t>AT 3.588565% SEMI-ANNUALLY IS EQUAL TO OLD</t>
  </si>
  <si>
    <t>CARRYING VALUE &gt;&gt;&gt; EFFECTIVE INTEREST RATE</t>
  </si>
  <si>
    <t>IS EQUAL TO</t>
  </si>
  <si>
    <t>SEMI- ANNUALLY</t>
  </si>
  <si>
    <t>OR</t>
  </si>
  <si>
    <t>ANNUALLY</t>
  </si>
  <si>
    <t>TO DETERMINE NEW EFFECTIVE INTEREST RATE DIVIDE SEMI-ANNUAL INTEREST PAYMENT</t>
  </si>
  <si>
    <t>BY CARRYING VALUE OF EXISTING DEBT: 200,000 /5,189,262.77 =</t>
  </si>
  <si>
    <t>APPROXIMATE, AFTER THAT USE TRIAL AND ERROR</t>
  </si>
  <si>
    <t>GAIN ON RESTRUCTURING WILL BE RECOGNIZED (BURIED) IN FUTURE YEARS</t>
  </si>
  <si>
    <t>INTEREST EXPENSE:</t>
  </si>
  <si>
    <t>INTEREST EXPENSE FIRST YEAR</t>
  </si>
  <si>
    <t>BEFORE RESTRUCTURING:</t>
  </si>
  <si>
    <t>AFTER RESTRUCTURING:</t>
  </si>
  <si>
    <t>DIFFERENCE (HIDDEN</t>
  </si>
  <si>
    <t>GAIN)</t>
  </si>
  <si>
    <t>CREDITORS BOOKS: Must recognize the loss.  SFAS 114</t>
  </si>
  <si>
    <t>new future cashflows are discounted at the original contractual interest rate:</t>
  </si>
  <si>
    <t>new principal</t>
  </si>
  <si>
    <t>new interest payments</t>
  </si>
  <si>
    <t>term: 40 periods</t>
  </si>
  <si>
    <t>contractual, semi-annual interest rate</t>
  </si>
  <si>
    <t>present value of future payments</t>
  </si>
  <si>
    <t>dr. loss on restructuring</t>
  </si>
  <si>
    <t>DR. NOTE RECEIVABLE</t>
  </si>
  <si>
    <t xml:space="preserve">   CR. BOND Investment</t>
  </si>
  <si>
    <t>New Coupon interest rate</t>
  </si>
  <si>
    <t>= NO GAIN for debtor - loss for creditor</t>
  </si>
  <si>
    <t xml:space="preserve">   CR. Gain on early retirement of long term debt</t>
  </si>
  <si>
    <t>Future cash flow</t>
  </si>
  <si>
    <t>Carrying value</t>
  </si>
  <si>
    <t>&gt; (greater than)</t>
  </si>
  <si>
    <t xml:space="preserve">CASE C: RESTRUCTURING, sum of future cash flows exceeds carrying value </t>
  </si>
  <si>
    <t xml:space="preserve">CASE D : RESTRUCTURING, sum of future cash flows is less than carrying value </t>
  </si>
  <si>
    <t>Carrying Value</t>
  </si>
  <si>
    <t xml:space="preserve">Debtor has gain: </t>
  </si>
  <si>
    <t>expected cash payments</t>
  </si>
  <si>
    <t>recognize gain:</t>
  </si>
  <si>
    <t>dr. note (bonds) payable</t>
  </si>
  <si>
    <t xml:space="preserve">   cr. Gain on restructuring</t>
  </si>
  <si>
    <t>New Carrying value:</t>
  </si>
  <si>
    <t>payments</t>
  </si>
  <si>
    <t>reduction of principal</t>
  </si>
  <si>
    <t>(ignore rounding error)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</si>
</sst>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%"/>
    <numFmt numFmtId="167" formatCode="0.0000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7" fontId="1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42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7" fontId="0" fillId="0" borderId="0" xfId="0" applyNumberFormat="1" applyAlignment="1">
      <alignment/>
    </xf>
    <xf numFmtId="0" fontId="3" fillId="0" borderId="0" xfId="0" applyFont="1" applyAlignment="1">
      <alignment/>
    </xf>
    <xf numFmtId="7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workbookViewId="0" topLeftCell="A145">
      <selection activeCell="B151" sqref="B151"/>
    </sheetView>
  </sheetViews>
  <sheetFormatPr defaultColWidth="9.140625" defaultRowHeight="12.75"/>
  <cols>
    <col min="1" max="1" width="15.8515625" style="0" customWidth="1"/>
    <col min="2" max="2" width="23.00390625" style="0" customWidth="1"/>
    <col min="3" max="3" width="14.8515625" style="0" customWidth="1"/>
    <col min="4" max="4" width="13.28125" style="0" customWidth="1"/>
    <col min="5" max="5" width="14.421875" style="0" customWidth="1"/>
    <col min="8" max="8" width="13.00390625" style="0" customWidth="1"/>
    <col min="10" max="10" width="10.57421875" style="0" customWidth="1"/>
    <col min="11" max="11" width="9.00390625" style="0" customWidth="1"/>
    <col min="12" max="12" width="9.7109375" style="0" customWidth="1"/>
  </cols>
  <sheetData>
    <row r="1" spans="1:2" ht="12.75">
      <c r="A1" s="14" t="s">
        <v>0</v>
      </c>
      <c r="B1" s="19"/>
    </row>
    <row r="3" spans="1:5" ht="12.75">
      <c r="A3" s="1" t="s">
        <v>1</v>
      </c>
      <c r="D3" s="1" t="s">
        <v>2</v>
      </c>
      <c r="E3" s="2" t="s">
        <v>3</v>
      </c>
    </row>
    <row r="4" spans="4:5" ht="12.75">
      <c r="D4" s="1" t="s">
        <v>4</v>
      </c>
      <c r="E4" s="2" t="s">
        <v>5</v>
      </c>
    </row>
    <row r="5" spans="1:5" ht="12.75">
      <c r="A5" s="1" t="s">
        <v>6</v>
      </c>
      <c r="C5" s="3">
        <v>5000000</v>
      </c>
      <c r="D5" s="4">
        <v>0.17411</v>
      </c>
      <c r="E5" s="5">
        <f>C5*D5</f>
        <v>870549.9999999999</v>
      </c>
    </row>
    <row r="6" spans="1:3" ht="12.75">
      <c r="A6" s="1" t="s">
        <v>7</v>
      </c>
      <c r="C6" s="6">
        <v>0.117</v>
      </c>
    </row>
    <row r="7" spans="1:3" ht="12.75">
      <c r="A7" s="1" t="s">
        <v>8</v>
      </c>
      <c r="C7" s="6">
        <f>0.12</f>
        <v>0.12</v>
      </c>
    </row>
    <row r="8" spans="1:3" ht="12.75">
      <c r="A8" s="1" t="s">
        <v>9</v>
      </c>
      <c r="C8" s="4">
        <v>15</v>
      </c>
    </row>
    <row r="9" spans="1:5" ht="12.75">
      <c r="A9" s="1" t="s">
        <v>10</v>
      </c>
      <c r="C9" s="3">
        <f>C5*C6/2</f>
        <v>292500</v>
      </c>
      <c r="D9" s="4">
        <v>13.76483</v>
      </c>
      <c r="E9" s="5">
        <f>C9*D9</f>
        <v>4026212.775</v>
      </c>
    </row>
    <row r="10" spans="1:5" ht="12.75">
      <c r="A10" s="1" t="s">
        <v>11</v>
      </c>
      <c r="E10" s="5">
        <f>E5+E9</f>
        <v>4896762.774999999</v>
      </c>
    </row>
    <row r="11" spans="1:3" ht="12.75">
      <c r="A11" s="1" t="s">
        <v>12</v>
      </c>
      <c r="C11" s="4">
        <v>13.76483</v>
      </c>
    </row>
    <row r="12" spans="1:3" ht="12.75">
      <c r="A12" s="1" t="s">
        <v>13</v>
      </c>
      <c r="C12" s="4">
        <v>0.17411</v>
      </c>
    </row>
    <row r="13" spans="1:5" ht="12.75">
      <c r="A13" s="1" t="s">
        <v>14</v>
      </c>
      <c r="E13" s="5">
        <f>C9</f>
        <v>292500</v>
      </c>
    </row>
    <row r="14" ht="12.75">
      <c r="E14" s="7" t="s">
        <v>15</v>
      </c>
    </row>
    <row r="15" spans="1:5" ht="12.75">
      <c r="A15" s="1" t="s">
        <v>16</v>
      </c>
      <c r="E15" s="5">
        <f>E10+E13</f>
        <v>5189262.774999999</v>
      </c>
    </row>
    <row r="17" spans="2:5" ht="12.75">
      <c r="B17" s="8" t="s">
        <v>17</v>
      </c>
      <c r="C17" s="8" t="s">
        <v>17</v>
      </c>
      <c r="D17" s="8" t="s">
        <v>17</v>
      </c>
      <c r="E17" s="8" t="s">
        <v>17</v>
      </c>
    </row>
    <row r="18" ht="12.75">
      <c r="A18" s="14" t="s">
        <v>18</v>
      </c>
    </row>
    <row r="20" spans="1:3" ht="12.75">
      <c r="A20" s="1" t="s">
        <v>19</v>
      </c>
      <c r="C20" s="5">
        <v>2000000</v>
      </c>
    </row>
    <row r="21" spans="1:3" ht="12.75">
      <c r="A21" s="1" t="s">
        <v>20</v>
      </c>
      <c r="C21" s="5">
        <v>5000000</v>
      </c>
    </row>
    <row r="23" ht="12.75">
      <c r="A23" s="1" t="s">
        <v>21</v>
      </c>
    </row>
    <row r="24" ht="12.75">
      <c r="A24" s="1" t="s">
        <v>22</v>
      </c>
    </row>
    <row r="26" spans="1:3" ht="12.75">
      <c r="A26" s="1" t="s">
        <v>23</v>
      </c>
      <c r="C26" s="5">
        <f>C5</f>
        <v>5000000</v>
      </c>
    </row>
    <row r="27" spans="1:3" ht="12.75">
      <c r="A27" s="1" t="s">
        <v>24</v>
      </c>
      <c r="C27" s="5">
        <f>C9</f>
        <v>292500</v>
      </c>
    </row>
    <row r="28" spans="1:4" ht="12.75">
      <c r="A28" s="1" t="s">
        <v>25</v>
      </c>
      <c r="D28" s="5">
        <f>C20</f>
        <v>2000000</v>
      </c>
    </row>
    <row r="29" spans="1:4" ht="12.75">
      <c r="A29" s="1" t="s">
        <v>26</v>
      </c>
      <c r="D29" s="5">
        <f>C5-E10</f>
        <v>103237.22500000056</v>
      </c>
    </row>
    <row r="30" spans="1:4" ht="12.75">
      <c r="A30" s="1" t="s">
        <v>27</v>
      </c>
      <c r="D30" s="5">
        <f>C21-C20</f>
        <v>3000000</v>
      </c>
    </row>
    <row r="31" spans="1:4" ht="12.75">
      <c r="A31" s="1" t="s">
        <v>95</v>
      </c>
      <c r="D31" s="5">
        <f>SUM(C26:C27)-SUM(D28:D30)</f>
        <v>189262.77499999944</v>
      </c>
    </row>
    <row r="33" ht="12.75">
      <c r="A33" s="14" t="s">
        <v>28</v>
      </c>
    </row>
    <row r="35" spans="1:3" ht="12.75">
      <c r="A35" s="1" t="s">
        <v>29</v>
      </c>
      <c r="C35" s="5">
        <f>C21</f>
        <v>5000000</v>
      </c>
    </row>
    <row r="36" ht="12.75">
      <c r="A36" s="1" t="s">
        <v>30</v>
      </c>
    </row>
    <row r="37" spans="1:3" ht="12.75">
      <c r="A37" s="1" t="s">
        <v>31</v>
      </c>
      <c r="C37" s="5">
        <f>SUM(D38:D39)-C35</f>
        <v>189262.77499999944</v>
      </c>
    </row>
    <row r="38" spans="1:4" ht="12.75">
      <c r="A38" s="1" t="s">
        <v>32</v>
      </c>
      <c r="D38" s="5">
        <f>E10</f>
        <v>4896762.774999999</v>
      </c>
    </row>
    <row r="39" spans="1:4" ht="12.75">
      <c r="A39" s="1" t="s">
        <v>33</v>
      </c>
      <c r="D39" s="5">
        <f>C9</f>
        <v>292500</v>
      </c>
    </row>
    <row r="41" spans="1:6" ht="12.75">
      <c r="A41" s="8" t="s">
        <v>17</v>
      </c>
      <c r="B41" s="8" t="s">
        <v>17</v>
      </c>
      <c r="C41" s="8" t="s">
        <v>17</v>
      </c>
      <c r="D41" s="8" t="s">
        <v>17</v>
      </c>
      <c r="E41" s="8" t="s">
        <v>17</v>
      </c>
      <c r="F41" s="8" t="s">
        <v>17</v>
      </c>
    </row>
    <row r="42" ht="12.75">
      <c r="A42" s="14" t="s">
        <v>34</v>
      </c>
    </row>
    <row r="44" ht="12.75">
      <c r="A44" s="14" t="s">
        <v>35</v>
      </c>
    </row>
    <row r="46" spans="1:5" ht="12.75">
      <c r="A46" s="8" t="s">
        <v>17</v>
      </c>
      <c r="B46" s="8" t="s">
        <v>17</v>
      </c>
      <c r="C46" s="8" t="s">
        <v>17</v>
      </c>
      <c r="D46" s="8" t="s">
        <v>17</v>
      </c>
      <c r="E46" s="8" t="s">
        <v>17</v>
      </c>
    </row>
    <row r="47" ht="12.75">
      <c r="A47" s="20" t="s">
        <v>99</v>
      </c>
    </row>
    <row r="49" ht="12.75">
      <c r="A49" s="1" t="s">
        <v>36</v>
      </c>
    </row>
    <row r="51" spans="1:3" ht="12.75">
      <c r="A51" s="1" t="s">
        <v>37</v>
      </c>
      <c r="C51" s="5">
        <v>4000000</v>
      </c>
    </row>
    <row r="52" ht="12.75">
      <c r="A52" s="1" t="s">
        <v>38</v>
      </c>
    </row>
    <row r="53" ht="12.75">
      <c r="A53" s="1" t="s">
        <v>39</v>
      </c>
    </row>
    <row r="54" spans="1:3" ht="12.75">
      <c r="A54" s="1" t="s">
        <v>93</v>
      </c>
      <c r="C54" s="9">
        <f>0.1</f>
        <v>0.1</v>
      </c>
    </row>
    <row r="55" spans="1:3" ht="12.75">
      <c r="A55" s="1" t="s">
        <v>40</v>
      </c>
      <c r="C55" s="10">
        <v>20</v>
      </c>
    </row>
    <row r="56" spans="1:3" ht="12.75">
      <c r="A56" s="1" t="s">
        <v>41</v>
      </c>
      <c r="C56" s="5">
        <f>C51*C54/2</f>
        <v>200000</v>
      </c>
    </row>
    <row r="57" ht="12.75">
      <c r="A57" s="1" t="s">
        <v>42</v>
      </c>
    </row>
    <row r="59" spans="1:3" ht="12.75">
      <c r="A59" s="1" t="s">
        <v>43</v>
      </c>
      <c r="C59" s="5">
        <f>C51</f>
        <v>4000000</v>
      </c>
    </row>
    <row r="60" spans="1:4" ht="12.75">
      <c r="A60" s="1" t="s">
        <v>44</v>
      </c>
      <c r="C60" s="5">
        <f>C51*C54*C55</f>
        <v>8000000</v>
      </c>
      <c r="D60" s="11" t="s">
        <v>45</v>
      </c>
    </row>
    <row r="61" ht="12.75">
      <c r="C61" s="7" t="s">
        <v>15</v>
      </c>
    </row>
    <row r="62" spans="1:3" ht="12.75">
      <c r="A62" s="1" t="s">
        <v>46</v>
      </c>
      <c r="C62" s="5">
        <f>C59+C60</f>
        <v>12000000</v>
      </c>
    </row>
    <row r="64" ht="12.75">
      <c r="A64" s="1" t="s">
        <v>47</v>
      </c>
    </row>
    <row r="66" spans="1:3" ht="12.75">
      <c r="A66" s="1" t="s">
        <v>16</v>
      </c>
      <c r="C66" s="5">
        <f>E15</f>
        <v>5189262.774999999</v>
      </c>
    </row>
    <row r="68" spans="1:4" ht="12.75">
      <c r="A68" s="1" t="s">
        <v>96</v>
      </c>
      <c r="B68" s="1" t="s">
        <v>98</v>
      </c>
      <c r="C68" s="11" t="s">
        <v>97</v>
      </c>
      <c r="D68" s="15" t="s">
        <v>94</v>
      </c>
    </row>
    <row r="70" spans="1:4" ht="12.75">
      <c r="A70" s="3">
        <f>C62</f>
        <v>12000000</v>
      </c>
      <c r="B70" s="1" t="s">
        <v>48</v>
      </c>
      <c r="C70" s="5">
        <f>C66</f>
        <v>5189262.774999999</v>
      </c>
      <c r="D70" s="15" t="s">
        <v>94</v>
      </c>
    </row>
    <row r="72" ht="12.75">
      <c r="A72" s="1" t="s">
        <v>50</v>
      </c>
    </row>
    <row r="74" spans="1:3" ht="12.75">
      <c r="A74" s="1" t="s">
        <v>51</v>
      </c>
      <c r="C74" s="5">
        <v>4000000</v>
      </c>
    </row>
    <row r="75" spans="1:3" ht="12.75">
      <c r="A75" s="1" t="s">
        <v>52</v>
      </c>
      <c r="C75" s="5">
        <v>200000</v>
      </c>
    </row>
    <row r="76" ht="12.75">
      <c r="D76" s="5">
        <v>5189262.774999999</v>
      </c>
    </row>
    <row r="77" spans="1:3" ht="12.75">
      <c r="A77" s="1" t="s">
        <v>53</v>
      </c>
      <c r="C77" s="6">
        <v>0.03588565</v>
      </c>
    </row>
    <row r="79" ht="12.75">
      <c r="A79" s="1" t="s">
        <v>54</v>
      </c>
    </row>
    <row r="81" ht="12.75">
      <c r="A81" s="1" t="s">
        <v>55</v>
      </c>
    </row>
    <row r="83" ht="12.75">
      <c r="A83" s="1" t="s">
        <v>56</v>
      </c>
    </row>
    <row r="85" spans="1:3" ht="12.75">
      <c r="A85" s="1" t="s">
        <v>23</v>
      </c>
      <c r="C85" s="5">
        <f>C26</f>
        <v>5000000</v>
      </c>
    </row>
    <row r="86" spans="1:3" ht="12.75">
      <c r="A86" s="1" t="s">
        <v>57</v>
      </c>
      <c r="C86" s="5">
        <f>C27</f>
        <v>292500</v>
      </c>
    </row>
    <row r="87" spans="1:4" ht="12.75">
      <c r="A87" s="1" t="s">
        <v>58</v>
      </c>
      <c r="D87" s="5">
        <f>C66</f>
        <v>5189262.774999999</v>
      </c>
    </row>
    <row r="88" spans="1:4" ht="12.75">
      <c r="A88" s="1" t="s">
        <v>26</v>
      </c>
      <c r="D88" s="5">
        <f>C85+C86-D87</f>
        <v>103237.22500000056</v>
      </c>
    </row>
    <row r="91" ht="12.75">
      <c r="A91" s="1" t="s">
        <v>59</v>
      </c>
    </row>
    <row r="93" spans="1:5" ht="12.75">
      <c r="A93" s="1" t="s">
        <v>49</v>
      </c>
      <c r="B93" s="1" t="s">
        <v>60</v>
      </c>
      <c r="C93" s="11" t="s">
        <v>61</v>
      </c>
      <c r="D93" s="11" t="s">
        <v>62</v>
      </c>
      <c r="E93" s="1" t="s">
        <v>63</v>
      </c>
    </row>
    <row r="94" spans="1:6" ht="12.75">
      <c r="A94" s="5">
        <f>D87</f>
        <v>5189262.774999999</v>
      </c>
      <c r="B94" s="12">
        <f>$B$101</f>
        <v>0.03588565</v>
      </c>
      <c r="C94" s="5">
        <f>A94*B94</f>
        <v>186220.06770167872</v>
      </c>
      <c r="D94" s="5">
        <f>$C$75</f>
        <v>200000</v>
      </c>
      <c r="E94" s="5">
        <f>C94-D94</f>
        <v>-13779.932298321277</v>
      </c>
      <c r="F94" s="4">
        <v>1</v>
      </c>
    </row>
    <row r="95" spans="1:6" ht="12.75">
      <c r="A95" s="5">
        <f>A94+E94</f>
        <v>5175482.842701678</v>
      </c>
      <c r="B95" s="12">
        <f>$B$101</f>
        <v>0.03588565</v>
      </c>
      <c r="C95" s="5">
        <f>A95*B95</f>
        <v>185725.56587419746</v>
      </c>
      <c r="D95" s="5">
        <f>$C$75</f>
        <v>200000</v>
      </c>
      <c r="E95" s="5">
        <f>C95-D95</f>
        <v>-14274.434125802538</v>
      </c>
      <c r="F95" s="4">
        <v>2</v>
      </c>
    </row>
    <row r="96" ht="12.75">
      <c r="A96" s="1" t="s">
        <v>64</v>
      </c>
    </row>
    <row r="98" spans="1:5" ht="12.75">
      <c r="A98" s="11" t="s">
        <v>65</v>
      </c>
      <c r="D98" s="5">
        <f>NPV(B101,D110:D149)</f>
        <v>4212952.737003236</v>
      </c>
      <c r="E98" s="1" t="s">
        <v>66</v>
      </c>
    </row>
    <row r="99" ht="12.75">
      <c r="A99" s="1" t="s">
        <v>67</v>
      </c>
    </row>
    <row r="100" spans="1:4" ht="12.75">
      <c r="A100" s="1" t="s">
        <v>68</v>
      </c>
      <c r="D100" s="5">
        <f>C70</f>
        <v>5189262.774999999</v>
      </c>
    </row>
    <row r="101" spans="1:3" ht="12.75">
      <c r="A101" s="1" t="s">
        <v>69</v>
      </c>
      <c r="B101" s="13">
        <v>0.03588565</v>
      </c>
      <c r="C101" s="11" t="s">
        <v>70</v>
      </c>
    </row>
    <row r="102" spans="1:3" ht="12.75">
      <c r="A102" s="1" t="s">
        <v>71</v>
      </c>
      <c r="B102" s="6">
        <f>B101*2</f>
        <v>0.0717713</v>
      </c>
      <c r="C102" s="11" t="s">
        <v>72</v>
      </c>
    </row>
    <row r="104" ht="12.75">
      <c r="A104" s="1" t="s">
        <v>73</v>
      </c>
    </row>
    <row r="105" spans="1:5" ht="12.75">
      <c r="A105" s="1" t="s">
        <v>74</v>
      </c>
      <c r="E105" s="6">
        <f>D148/D100</f>
        <v>0.03854112013049869</v>
      </c>
    </row>
    <row r="106" ht="12.75">
      <c r="A106" s="1" t="s">
        <v>75</v>
      </c>
    </row>
    <row r="108" spans="8:12" ht="12.75">
      <c r="H108" s="17"/>
      <c r="I108" s="12"/>
      <c r="J108" s="17"/>
      <c r="K108" s="16"/>
      <c r="L108" s="18"/>
    </row>
    <row r="109" spans="1:12" ht="12.75">
      <c r="A109" s="1" t="s">
        <v>49</v>
      </c>
      <c r="B109" s="1" t="s">
        <v>60</v>
      </c>
      <c r="C109" s="11" t="s">
        <v>61</v>
      </c>
      <c r="D109" s="11" t="s">
        <v>62</v>
      </c>
      <c r="E109" s="1" t="s">
        <v>63</v>
      </c>
      <c r="H109" s="17"/>
      <c r="I109" s="12"/>
      <c r="J109" s="17"/>
      <c r="K109" s="16"/>
      <c r="L109" s="18"/>
    </row>
    <row r="110" spans="1:12" ht="12.75">
      <c r="A110" s="16">
        <f>D87</f>
        <v>5189262.774999999</v>
      </c>
      <c r="B110" s="12">
        <v>0.035886</v>
      </c>
      <c r="C110" s="16">
        <f aca="true" t="shared" si="0" ref="C110:C149">A110*B110</f>
        <v>186221.88394365</v>
      </c>
      <c r="D110" s="16">
        <v>200000</v>
      </c>
      <c r="E110" s="18">
        <f aca="true" t="shared" si="1" ref="E110:E149">C110-D110</f>
        <v>-13778.116056350002</v>
      </c>
      <c r="F110" s="4">
        <v>1</v>
      </c>
      <c r="H110" s="17"/>
      <c r="I110" s="12"/>
      <c r="J110" s="17"/>
      <c r="K110" s="16"/>
      <c r="L110" s="18"/>
    </row>
    <row r="111" spans="1:12" ht="12.75">
      <c r="A111" s="16">
        <f aca="true" t="shared" si="2" ref="A111:A150">A110+E110</f>
        <v>5175484.658943649</v>
      </c>
      <c r="B111" s="12">
        <v>0.035886</v>
      </c>
      <c r="C111" s="16">
        <f t="shared" si="0"/>
        <v>185727.44247085182</v>
      </c>
      <c r="D111" s="16">
        <v>200000</v>
      </c>
      <c r="E111" s="18">
        <f t="shared" si="1"/>
        <v>-14272.55752914818</v>
      </c>
      <c r="F111" s="4">
        <v>2</v>
      </c>
      <c r="H111" s="17"/>
      <c r="I111" s="12"/>
      <c r="J111" s="17"/>
      <c r="K111" s="16"/>
      <c r="L111" s="18"/>
    </row>
    <row r="112" spans="1:12" ht="12.75">
      <c r="A112" s="16">
        <f t="shared" si="2"/>
        <v>5161212.101414502</v>
      </c>
      <c r="B112" s="12">
        <v>0.035886</v>
      </c>
      <c r="C112" s="16">
        <f t="shared" si="0"/>
        <v>185215.25747136082</v>
      </c>
      <c r="D112" s="16">
        <v>200000</v>
      </c>
      <c r="E112" s="18">
        <f t="shared" si="1"/>
        <v>-14784.74252863918</v>
      </c>
      <c r="F112" s="4">
        <v>3</v>
      </c>
      <c r="I112" s="12"/>
      <c r="K112" s="16"/>
      <c r="L112" s="18"/>
    </row>
    <row r="113" spans="1:6" ht="12.75">
      <c r="A113" s="16">
        <f t="shared" si="2"/>
        <v>5146427.358885863</v>
      </c>
      <c r="B113" s="12">
        <v>0.035886</v>
      </c>
      <c r="C113" s="16">
        <f t="shared" si="0"/>
        <v>184684.69220097808</v>
      </c>
      <c r="D113" s="16">
        <v>200000</v>
      </c>
      <c r="E113" s="18">
        <f t="shared" si="1"/>
        <v>-15315.307799021917</v>
      </c>
      <c r="F113" s="4">
        <v>4</v>
      </c>
    </row>
    <row r="114" spans="1:6" ht="12.75">
      <c r="A114" s="16">
        <f t="shared" si="2"/>
        <v>5131112.051086841</v>
      </c>
      <c r="B114" s="12">
        <v>0.035886</v>
      </c>
      <c r="C114" s="16">
        <f t="shared" si="0"/>
        <v>184135.0870653024</v>
      </c>
      <c r="D114" s="16">
        <v>200000</v>
      </c>
      <c r="E114" s="18">
        <f t="shared" si="1"/>
        <v>-15864.912934697611</v>
      </c>
      <c r="F114" s="4">
        <v>5</v>
      </c>
    </row>
    <row r="115" spans="1:6" ht="12.75">
      <c r="A115" s="16">
        <f t="shared" si="2"/>
        <v>5115247.138152144</v>
      </c>
      <c r="B115" s="12">
        <v>0.035886</v>
      </c>
      <c r="C115" s="16">
        <f t="shared" si="0"/>
        <v>183565.75879972783</v>
      </c>
      <c r="D115" s="16">
        <v>200000</v>
      </c>
      <c r="E115" s="18">
        <f t="shared" si="1"/>
        <v>-16434.24120027217</v>
      </c>
      <c r="F115" s="4">
        <v>6</v>
      </c>
    </row>
    <row r="116" spans="1:6" ht="12.75">
      <c r="A116" s="16">
        <f t="shared" si="2"/>
        <v>5098812.896951872</v>
      </c>
      <c r="B116" s="12">
        <v>0.035886</v>
      </c>
      <c r="C116" s="16">
        <f t="shared" si="0"/>
        <v>182975.9996200149</v>
      </c>
      <c r="D116" s="16">
        <v>200000</v>
      </c>
      <c r="E116" s="18">
        <f t="shared" si="1"/>
        <v>-17024.00037998511</v>
      </c>
      <c r="F116" s="4">
        <v>7</v>
      </c>
    </row>
    <row r="117" spans="1:6" ht="12.75">
      <c r="A117" s="16">
        <f t="shared" si="2"/>
        <v>5081788.896571887</v>
      </c>
      <c r="B117" s="12">
        <v>0.035886</v>
      </c>
      <c r="C117" s="16">
        <f t="shared" si="0"/>
        <v>182365.07634237874</v>
      </c>
      <c r="D117" s="16">
        <v>200000</v>
      </c>
      <c r="E117" s="18">
        <f t="shared" si="1"/>
        <v>-17634.923657621257</v>
      </c>
      <c r="F117" s="4">
        <v>8</v>
      </c>
    </row>
    <row r="118" spans="1:6" ht="12.75">
      <c r="A118" s="16">
        <f t="shared" si="2"/>
        <v>5064153.9729142655</v>
      </c>
      <c r="B118" s="12">
        <v>0.035886</v>
      </c>
      <c r="C118" s="16">
        <f t="shared" si="0"/>
        <v>181732.22947200135</v>
      </c>
      <c r="D118" s="16">
        <v>200000</v>
      </c>
      <c r="E118" s="18">
        <f t="shared" si="1"/>
        <v>-18267.770527998655</v>
      </c>
      <c r="F118" s="4">
        <v>9</v>
      </c>
    </row>
    <row r="119" spans="1:6" ht="12.75">
      <c r="A119" s="16">
        <f t="shared" si="2"/>
        <v>5045886.202386267</v>
      </c>
      <c r="B119" s="12">
        <v>0.035886</v>
      </c>
      <c r="C119" s="16">
        <f t="shared" si="0"/>
        <v>181076.67225883357</v>
      </c>
      <c r="D119" s="16">
        <v>200000</v>
      </c>
      <c r="E119" s="18">
        <f t="shared" si="1"/>
        <v>-18923.32774116643</v>
      </c>
      <c r="F119" s="4">
        <v>10</v>
      </c>
    </row>
    <row r="120" spans="1:6" ht="12.75">
      <c r="A120" s="16">
        <f t="shared" si="2"/>
        <v>5026962.8746451</v>
      </c>
      <c r="B120" s="12">
        <v>0.035886</v>
      </c>
      <c r="C120" s="16">
        <f t="shared" si="0"/>
        <v>180397.58971951407</v>
      </c>
      <c r="D120" s="16">
        <v>200000</v>
      </c>
      <c r="E120" s="18">
        <f t="shared" si="1"/>
        <v>-19602.41028048593</v>
      </c>
      <c r="F120" s="4">
        <v>11</v>
      </c>
    </row>
    <row r="121" spans="1:6" ht="12.75">
      <c r="A121" s="16">
        <f t="shared" si="2"/>
        <v>5007360.464364614</v>
      </c>
      <c r="B121" s="12">
        <v>0.035886</v>
      </c>
      <c r="C121" s="16">
        <f t="shared" si="0"/>
        <v>179694.13762418856</v>
      </c>
      <c r="D121" s="16">
        <v>200000</v>
      </c>
      <c r="E121" s="18">
        <f t="shared" si="1"/>
        <v>-20305.86237581144</v>
      </c>
      <c r="F121" s="4">
        <v>12</v>
      </c>
    </row>
    <row r="122" spans="1:6" ht="12.75">
      <c r="A122" s="16">
        <f t="shared" si="2"/>
        <v>4987054.601988803</v>
      </c>
      <c r="B122" s="12">
        <v>0.035886</v>
      </c>
      <c r="C122" s="16">
        <f t="shared" si="0"/>
        <v>178965.4414469702</v>
      </c>
      <c r="D122" s="16">
        <v>200000</v>
      </c>
      <c r="E122" s="18">
        <f t="shared" si="1"/>
        <v>-21034.558553029812</v>
      </c>
      <c r="F122" s="4">
        <v>13</v>
      </c>
    </row>
    <row r="123" spans="1:6" ht="12.75">
      <c r="A123" s="16">
        <f t="shared" si="2"/>
        <v>4966020.043435773</v>
      </c>
      <c r="B123" s="12">
        <v>0.035886</v>
      </c>
      <c r="C123" s="16">
        <f t="shared" si="0"/>
        <v>178210.59527873615</v>
      </c>
      <c r="D123" s="16">
        <v>200000</v>
      </c>
      <c r="E123" s="18">
        <f t="shared" si="1"/>
        <v>-21789.404721263854</v>
      </c>
      <c r="F123" s="4">
        <v>14</v>
      </c>
    </row>
    <row r="124" spans="1:6" ht="12.75">
      <c r="A124" s="16">
        <f t="shared" si="2"/>
        <v>4944230.638714509</v>
      </c>
      <c r="B124" s="12">
        <v>0.035886</v>
      </c>
      <c r="C124" s="16">
        <f t="shared" si="0"/>
        <v>177428.6607009089</v>
      </c>
      <c r="D124" s="16">
        <v>200000</v>
      </c>
      <c r="E124" s="18">
        <f t="shared" si="1"/>
        <v>-22571.33929909111</v>
      </c>
      <c r="F124" s="4">
        <v>15</v>
      </c>
    </row>
    <row r="125" spans="1:6" ht="12.75">
      <c r="A125" s="16">
        <f t="shared" si="2"/>
        <v>4921659.299415418</v>
      </c>
      <c r="B125" s="12">
        <v>0.035886</v>
      </c>
      <c r="C125" s="16">
        <f t="shared" si="0"/>
        <v>176618.6656188217</v>
      </c>
      <c r="D125" s="16">
        <v>200000</v>
      </c>
      <c r="E125" s="18">
        <f t="shared" si="1"/>
        <v>-23381.334381178312</v>
      </c>
      <c r="F125" s="4">
        <v>16</v>
      </c>
    </row>
    <row r="126" spans="1:6" ht="12.75">
      <c r="A126" s="16">
        <f t="shared" si="2"/>
        <v>4898277.96503424</v>
      </c>
      <c r="B126" s="12">
        <v>0.035886</v>
      </c>
      <c r="C126" s="16">
        <f t="shared" si="0"/>
        <v>175779.60305321874</v>
      </c>
      <c r="D126" s="16">
        <v>200000</v>
      </c>
      <c r="E126" s="18">
        <f t="shared" si="1"/>
        <v>-24220.396946781257</v>
      </c>
      <c r="F126" s="4">
        <v>17</v>
      </c>
    </row>
    <row r="127" spans="1:6" ht="12.75">
      <c r="A127" s="16">
        <f t="shared" si="2"/>
        <v>4874057.568087459</v>
      </c>
      <c r="B127" s="12">
        <v>0.035886</v>
      </c>
      <c r="C127" s="16">
        <f t="shared" si="0"/>
        <v>174910.42988838654</v>
      </c>
      <c r="D127" s="16">
        <v>200000</v>
      </c>
      <c r="E127" s="18">
        <f t="shared" si="1"/>
        <v>-25089.57011161346</v>
      </c>
      <c r="F127" s="4">
        <v>18</v>
      </c>
    </row>
    <row r="128" spans="1:6" ht="12.75">
      <c r="A128" s="16">
        <f t="shared" si="2"/>
        <v>4848967.997975845</v>
      </c>
      <c r="B128" s="12">
        <v>0.035886</v>
      </c>
      <c r="C128" s="16">
        <f t="shared" si="0"/>
        <v>174010.06557536116</v>
      </c>
      <c r="D128" s="16">
        <v>200000</v>
      </c>
      <c r="E128" s="18">
        <f t="shared" si="1"/>
        <v>-25989.934424638835</v>
      </c>
      <c r="F128" s="4">
        <v>19</v>
      </c>
    </row>
    <row r="129" spans="1:6" ht="12.75">
      <c r="A129" s="16">
        <f t="shared" si="2"/>
        <v>4822978.063551206</v>
      </c>
      <c r="B129" s="12">
        <v>0.035886</v>
      </c>
      <c r="C129" s="16">
        <f t="shared" si="0"/>
        <v>173077.3907885986</v>
      </c>
      <c r="D129" s="16">
        <v>200000</v>
      </c>
      <c r="E129" s="18">
        <f t="shared" si="1"/>
        <v>-26922.609211401403</v>
      </c>
      <c r="F129" s="4">
        <v>20</v>
      </c>
    </row>
    <row r="130" spans="1:6" ht="12.75">
      <c r="A130" s="16">
        <f t="shared" si="2"/>
        <v>4796055.454339805</v>
      </c>
      <c r="B130" s="12">
        <v>0.035886</v>
      </c>
      <c r="C130" s="16">
        <f t="shared" si="0"/>
        <v>172111.24603443826</v>
      </c>
      <c r="D130" s="16">
        <v>200000</v>
      </c>
      <c r="E130" s="18">
        <f t="shared" si="1"/>
        <v>-27888.753965561744</v>
      </c>
      <c r="F130" s="4">
        <v>21</v>
      </c>
    </row>
    <row r="131" spans="1:6" ht="12.75">
      <c r="A131" s="16">
        <f t="shared" si="2"/>
        <v>4768166.700374244</v>
      </c>
      <c r="B131" s="12">
        <v>0.035886</v>
      </c>
      <c r="C131" s="16">
        <f t="shared" si="0"/>
        <v>171110.4302096301</v>
      </c>
      <c r="D131" s="16">
        <v>200000</v>
      </c>
      <c r="E131" s="18">
        <f t="shared" si="1"/>
        <v>-28889.56979036989</v>
      </c>
      <c r="F131" s="4">
        <v>22</v>
      </c>
    </row>
    <row r="132" spans="1:6" ht="12.75">
      <c r="A132" s="16">
        <f t="shared" si="2"/>
        <v>4739277.130583874</v>
      </c>
      <c r="B132" s="12">
        <v>0.035886</v>
      </c>
      <c r="C132" s="16">
        <f t="shared" si="0"/>
        <v>170073.69910813292</v>
      </c>
      <c r="D132" s="16">
        <v>200000</v>
      </c>
      <c r="E132" s="18">
        <f t="shared" si="1"/>
        <v>-29926.300891867082</v>
      </c>
      <c r="F132" s="4">
        <v>23</v>
      </c>
    </row>
    <row r="133" spans="1:6" ht="12.75">
      <c r="A133" s="16">
        <f t="shared" si="2"/>
        <v>4709350.829692007</v>
      </c>
      <c r="B133" s="12">
        <v>0.035886</v>
      </c>
      <c r="C133" s="16">
        <f t="shared" si="0"/>
        <v>168999.76387432736</v>
      </c>
      <c r="D133" s="16">
        <v>200000</v>
      </c>
      <c r="E133" s="18">
        <f t="shared" si="1"/>
        <v>-31000.236125672644</v>
      </c>
      <c r="F133" s="4">
        <v>24</v>
      </c>
    </row>
    <row r="134" spans="1:6" ht="12.75">
      <c r="A134" s="16">
        <f t="shared" si="2"/>
        <v>4678350.593566335</v>
      </c>
      <c r="B134" s="12">
        <v>0.035886</v>
      </c>
      <c r="C134" s="16">
        <f t="shared" si="0"/>
        <v>167887.2894007215</v>
      </c>
      <c r="D134" s="16">
        <v>200000</v>
      </c>
      <c r="E134" s="18">
        <f t="shared" si="1"/>
        <v>-32112.710599278507</v>
      </c>
      <c r="F134" s="4">
        <v>25</v>
      </c>
    </row>
    <row r="135" spans="1:6" ht="12.75">
      <c r="A135" s="16">
        <f t="shared" si="2"/>
        <v>4646237.882967057</v>
      </c>
      <c r="B135" s="12">
        <v>0.035886</v>
      </c>
      <c r="C135" s="16">
        <f t="shared" si="0"/>
        <v>166734.8926681558</v>
      </c>
      <c r="D135" s="16">
        <v>200000</v>
      </c>
      <c r="E135" s="18">
        <f t="shared" si="1"/>
        <v>-33265.10733184419</v>
      </c>
      <c r="F135" s="4">
        <v>26</v>
      </c>
    </row>
    <row r="136" spans="1:6" ht="12.75">
      <c r="A136" s="16">
        <f t="shared" si="2"/>
        <v>4612972.775635213</v>
      </c>
      <c r="B136" s="12">
        <v>0.035886</v>
      </c>
      <c r="C136" s="16">
        <f t="shared" si="0"/>
        <v>165541.14102644526</v>
      </c>
      <c r="D136" s="16">
        <v>200000</v>
      </c>
      <c r="E136" s="18">
        <f t="shared" si="1"/>
        <v>-34458.85897355474</v>
      </c>
      <c r="F136" s="4">
        <v>27</v>
      </c>
    </row>
    <row r="137" spans="1:6" ht="12.75">
      <c r="A137" s="16">
        <f t="shared" si="2"/>
        <v>4578513.916661658</v>
      </c>
      <c r="B137" s="12">
        <v>0.035886</v>
      </c>
      <c r="C137" s="16">
        <f t="shared" si="0"/>
        <v>164304.55041332028</v>
      </c>
      <c r="D137" s="16">
        <v>200000</v>
      </c>
      <c r="E137" s="18">
        <f t="shared" si="1"/>
        <v>-35695.44958667972</v>
      </c>
      <c r="F137" s="4">
        <v>28</v>
      </c>
    </row>
    <row r="138" spans="1:6" ht="12.75">
      <c r="A138" s="16">
        <f t="shared" si="2"/>
        <v>4542818.467074978</v>
      </c>
      <c r="B138" s="12">
        <v>0.035886</v>
      </c>
      <c r="C138" s="16">
        <f t="shared" si="0"/>
        <v>163023.58350945267</v>
      </c>
      <c r="D138" s="16">
        <v>200000</v>
      </c>
      <c r="E138" s="18">
        <f t="shared" si="1"/>
        <v>-36976.41649054733</v>
      </c>
      <c r="F138" s="4">
        <v>29</v>
      </c>
    </row>
    <row r="139" spans="1:6" ht="12.75">
      <c r="A139" s="16">
        <f t="shared" si="2"/>
        <v>4505842.050584431</v>
      </c>
      <c r="B139" s="12">
        <v>0.035886</v>
      </c>
      <c r="C139" s="16">
        <f t="shared" si="0"/>
        <v>161696.6478272729</v>
      </c>
      <c r="D139" s="16">
        <v>200000</v>
      </c>
      <c r="E139" s="18">
        <f t="shared" si="1"/>
        <v>-38303.352172727115</v>
      </c>
      <c r="F139" s="4">
        <v>30</v>
      </c>
    </row>
    <row r="140" spans="1:6" ht="12.75">
      <c r="A140" s="16">
        <f t="shared" si="2"/>
        <v>4467538.698411704</v>
      </c>
      <c r="B140" s="12">
        <v>0.035886</v>
      </c>
      <c r="C140" s="16">
        <f t="shared" si="0"/>
        <v>160322.09373120242</v>
      </c>
      <c r="D140" s="16">
        <v>200000</v>
      </c>
      <c r="E140" s="18">
        <f t="shared" si="1"/>
        <v>-39677.90626879758</v>
      </c>
      <c r="F140" s="4">
        <v>31</v>
      </c>
    </row>
    <row r="141" spans="1:6" ht="12.75">
      <c r="A141" s="16">
        <f t="shared" si="2"/>
        <v>4427860.792142906</v>
      </c>
      <c r="B141" s="12">
        <v>0.035886</v>
      </c>
      <c r="C141" s="16">
        <f t="shared" si="0"/>
        <v>158898.21238684034</v>
      </c>
      <c r="D141" s="16">
        <v>200000</v>
      </c>
      <c r="E141" s="18">
        <f t="shared" si="1"/>
        <v>-41101.78761315966</v>
      </c>
      <c r="F141" s="4">
        <v>32</v>
      </c>
    </row>
    <row r="142" spans="1:6" ht="12.75">
      <c r="A142" s="16">
        <f t="shared" si="2"/>
        <v>4386759.004529746</v>
      </c>
      <c r="B142" s="12">
        <v>0.035886</v>
      </c>
      <c r="C142" s="16">
        <f t="shared" si="0"/>
        <v>157423.23363655448</v>
      </c>
      <c r="D142" s="16">
        <v>200000</v>
      </c>
      <c r="E142" s="18">
        <f t="shared" si="1"/>
        <v>-42576.766363445524</v>
      </c>
      <c r="F142" s="4">
        <v>33</v>
      </c>
    </row>
    <row r="143" spans="1:6" ht="12.75">
      <c r="A143" s="16">
        <f t="shared" si="2"/>
        <v>4344182.238166301</v>
      </c>
      <c r="B143" s="12">
        <v>0.035886</v>
      </c>
      <c r="C143" s="16">
        <f t="shared" si="0"/>
        <v>155895.32379883586</v>
      </c>
      <c r="D143" s="16">
        <v>200000</v>
      </c>
      <c r="E143" s="18">
        <f t="shared" si="1"/>
        <v>-44104.67620116414</v>
      </c>
      <c r="F143" s="4">
        <v>34</v>
      </c>
    </row>
    <row r="144" spans="1:6" ht="12.75">
      <c r="A144" s="16">
        <f t="shared" si="2"/>
        <v>4300077.561965137</v>
      </c>
      <c r="B144" s="12">
        <v>0.035886</v>
      </c>
      <c r="C144" s="16">
        <f t="shared" si="0"/>
        <v>154312.5833886809</v>
      </c>
      <c r="D144" s="16">
        <v>200000</v>
      </c>
      <c r="E144" s="18">
        <f t="shared" si="1"/>
        <v>-45687.41661131909</v>
      </c>
      <c r="F144" s="4">
        <v>35</v>
      </c>
    </row>
    <row r="145" spans="1:6" ht="12.75">
      <c r="A145" s="16">
        <f t="shared" si="2"/>
        <v>4254390.145353817</v>
      </c>
      <c r="B145" s="12">
        <v>0.035886</v>
      </c>
      <c r="C145" s="16">
        <f t="shared" si="0"/>
        <v>152673.0447561671</v>
      </c>
      <c r="D145" s="16">
        <v>200000</v>
      </c>
      <c r="E145" s="18">
        <f t="shared" si="1"/>
        <v>-47326.9552438329</v>
      </c>
      <c r="F145" s="4">
        <v>36</v>
      </c>
    </row>
    <row r="146" spans="1:6" ht="12.75">
      <c r="A146" s="16">
        <f t="shared" si="2"/>
        <v>4207063.190109985</v>
      </c>
      <c r="B146" s="12">
        <v>0.035886</v>
      </c>
      <c r="C146" s="16">
        <f t="shared" si="0"/>
        <v>150974.6696402869</v>
      </c>
      <c r="D146" s="16">
        <v>200000</v>
      </c>
      <c r="E146" s="18">
        <f t="shared" si="1"/>
        <v>-49025.33035971309</v>
      </c>
      <c r="F146" s="4">
        <v>37</v>
      </c>
    </row>
    <row r="147" spans="1:6" ht="12.75">
      <c r="A147" s="16">
        <f t="shared" si="2"/>
        <v>4158037.859750272</v>
      </c>
      <c r="B147" s="12">
        <v>0.035886</v>
      </c>
      <c r="C147" s="16">
        <f t="shared" si="0"/>
        <v>149215.34663499825</v>
      </c>
      <c r="D147" s="16">
        <v>200000</v>
      </c>
      <c r="E147" s="18">
        <f t="shared" si="1"/>
        <v>-50784.65336500175</v>
      </c>
      <c r="F147" s="4">
        <v>38</v>
      </c>
    </row>
    <row r="148" spans="1:6" ht="12.75">
      <c r="A148" s="16">
        <f t="shared" si="2"/>
        <v>4107253.20638527</v>
      </c>
      <c r="B148" s="12">
        <v>0.035886</v>
      </c>
      <c r="C148" s="16">
        <f t="shared" si="0"/>
        <v>147392.88856434182</v>
      </c>
      <c r="D148" s="16">
        <v>200000</v>
      </c>
      <c r="E148" s="18">
        <f t="shared" si="1"/>
        <v>-52607.11143565818</v>
      </c>
      <c r="F148" s="4">
        <v>39</v>
      </c>
    </row>
    <row r="149" spans="1:6" ht="12.75">
      <c r="A149" s="16">
        <f t="shared" si="2"/>
        <v>4054646.094949612</v>
      </c>
      <c r="B149" s="12">
        <v>0.035886</v>
      </c>
      <c r="C149" s="16">
        <f t="shared" si="0"/>
        <v>145505.0297633618</v>
      </c>
      <c r="D149" s="16">
        <v>200000</v>
      </c>
      <c r="E149" s="18">
        <f t="shared" si="1"/>
        <v>-54494.97023663821</v>
      </c>
      <c r="F149" s="4">
        <v>40</v>
      </c>
    </row>
    <row r="150" spans="1:5" ht="12.75">
      <c r="A150" s="24">
        <f t="shared" si="2"/>
        <v>4000151.124712974</v>
      </c>
      <c r="B150" s="16" t="s">
        <v>110</v>
      </c>
      <c r="C150" s="17"/>
      <c r="D150" s="16"/>
      <c r="E150" s="18"/>
    </row>
    <row r="151" spans="1:5" ht="12.75">
      <c r="A151" s="16"/>
      <c r="B151" s="16"/>
      <c r="C151" s="17"/>
      <c r="D151" s="16"/>
      <c r="E151" s="18"/>
    </row>
    <row r="152" ht="12.75">
      <c r="A152" s="1" t="s">
        <v>76</v>
      </c>
    </row>
    <row r="153" ht="12.75">
      <c r="A153" s="1" t="s">
        <v>77</v>
      </c>
    </row>
    <row r="155" ht="12.75">
      <c r="B155" s="1" t="s">
        <v>78</v>
      </c>
    </row>
    <row r="157" spans="1:3" ht="12.75">
      <c r="A157" s="1" t="s">
        <v>79</v>
      </c>
      <c r="C157" s="5">
        <f>E10*C7/2</f>
        <v>293805.76649999997</v>
      </c>
    </row>
    <row r="158" ht="12.75">
      <c r="C158" s="5"/>
    </row>
    <row r="159" spans="1:3" ht="12.75">
      <c r="A159" s="1" t="s">
        <v>80</v>
      </c>
      <c r="C159" s="5">
        <f>C110</f>
        <v>186221.88394365</v>
      </c>
    </row>
    <row r="160" spans="1:3" ht="12.75">
      <c r="A160" s="1" t="s">
        <v>81</v>
      </c>
      <c r="C160" s="5"/>
    </row>
    <row r="161" spans="1:3" ht="12.75">
      <c r="A161" s="1" t="s">
        <v>82</v>
      </c>
      <c r="C161" s="5">
        <f>C157-C159</f>
        <v>107583.88255634997</v>
      </c>
    </row>
    <row r="164" spans="1:4" ht="12.75">
      <c r="A164" s="14" t="s">
        <v>83</v>
      </c>
      <c r="B164" s="19"/>
      <c r="C164" s="19"/>
      <c r="D164" s="19"/>
    </row>
    <row r="165" spans="1:4" ht="12.75">
      <c r="A165" s="14" t="s">
        <v>84</v>
      </c>
      <c r="B165" s="19"/>
      <c r="C165" s="19"/>
      <c r="D165" s="19"/>
    </row>
    <row r="167" spans="1:3" ht="12.75">
      <c r="A167" s="1" t="s">
        <v>85</v>
      </c>
      <c r="C167" s="5">
        <v>4000000</v>
      </c>
    </row>
    <row r="168" spans="1:3" ht="12.75">
      <c r="A168" s="1" t="s">
        <v>86</v>
      </c>
      <c r="C168" s="5">
        <v>200000</v>
      </c>
    </row>
    <row r="169" spans="1:3" ht="12.75">
      <c r="A169" s="1" t="s">
        <v>87</v>
      </c>
      <c r="C169" s="4">
        <v>40</v>
      </c>
    </row>
    <row r="170" spans="1:3" ht="12.75">
      <c r="A170" s="1" t="s">
        <v>88</v>
      </c>
      <c r="C170" s="4">
        <v>5.85</v>
      </c>
    </row>
    <row r="172" spans="1:3" ht="12.75">
      <c r="A172" s="1" t="s">
        <v>89</v>
      </c>
      <c r="C172" s="4">
        <v>3478601.680125312</v>
      </c>
    </row>
    <row r="174" spans="1:3" ht="12.75">
      <c r="A174" s="1" t="s">
        <v>90</v>
      </c>
      <c r="C174" s="4">
        <v>1710661.0948746875</v>
      </c>
    </row>
    <row r="175" spans="1:3" ht="12.75">
      <c r="A175" s="1" t="s">
        <v>91</v>
      </c>
      <c r="C175" s="5">
        <v>3478601.680125312</v>
      </c>
    </row>
    <row r="176" spans="1:4" ht="12.75">
      <c r="A176" s="1" t="s">
        <v>92</v>
      </c>
      <c r="D176" s="5">
        <v>4896762.774999999</v>
      </c>
    </row>
    <row r="177" spans="1:4" ht="12.75">
      <c r="A177" s="1" t="s">
        <v>33</v>
      </c>
      <c r="D177" s="5">
        <v>292500</v>
      </c>
    </row>
    <row r="179" ht="12.75">
      <c r="A179" s="20" t="s">
        <v>100</v>
      </c>
    </row>
    <row r="181" ht="12.75">
      <c r="A181" s="1" t="s">
        <v>36</v>
      </c>
    </row>
    <row r="183" spans="1:3" ht="12.75">
      <c r="A183" s="1" t="s">
        <v>37</v>
      </c>
      <c r="C183" s="5">
        <v>3600000</v>
      </c>
    </row>
    <row r="184" ht="12.75">
      <c r="A184" s="1" t="s">
        <v>38</v>
      </c>
    </row>
    <row r="185" ht="12.75">
      <c r="A185" s="1" t="s">
        <v>39</v>
      </c>
    </row>
    <row r="186" spans="1:3" ht="12.75">
      <c r="A186" s="1" t="s">
        <v>93</v>
      </c>
      <c r="C186" s="9">
        <v>0.02</v>
      </c>
    </row>
    <row r="187" spans="1:3" ht="12.75">
      <c r="A187" s="1" t="s">
        <v>40</v>
      </c>
      <c r="C187" s="10">
        <v>20</v>
      </c>
    </row>
    <row r="188" spans="1:3" ht="12.75">
      <c r="A188" s="1" t="s">
        <v>41</v>
      </c>
      <c r="C188" s="5">
        <f>C183*C186/2</f>
        <v>36000</v>
      </c>
    </row>
    <row r="189" ht="12.75">
      <c r="A189" s="1" t="s">
        <v>42</v>
      </c>
    </row>
    <row r="191" spans="1:3" ht="12.75">
      <c r="A191" s="1" t="s">
        <v>43</v>
      </c>
      <c r="C191" s="5">
        <f>C183</f>
        <v>3600000</v>
      </c>
    </row>
    <row r="192" spans="1:4" ht="12.75">
      <c r="A192" s="1" t="s">
        <v>44</v>
      </c>
      <c r="C192" s="5">
        <f>C183*C186*C187</f>
        <v>1440000</v>
      </c>
      <c r="D192" s="11" t="s">
        <v>45</v>
      </c>
    </row>
    <row r="193" ht="12.75">
      <c r="C193" s="7" t="s">
        <v>15</v>
      </c>
    </row>
    <row r="194" spans="1:3" ht="12.75">
      <c r="A194" s="1" t="s">
        <v>46</v>
      </c>
      <c r="C194" s="5">
        <f>C191+C192</f>
        <v>5040000</v>
      </c>
    </row>
    <row r="195" spans="1:3" ht="12.75">
      <c r="A195" s="1" t="s">
        <v>101</v>
      </c>
      <c r="C195" s="5">
        <v>5189262.774999999</v>
      </c>
    </row>
    <row r="197" spans="1:3" ht="12.75">
      <c r="A197" s="1" t="s">
        <v>102</v>
      </c>
      <c r="B197" t="s">
        <v>97</v>
      </c>
      <c r="C197" s="5">
        <v>5189262.774999999</v>
      </c>
    </row>
    <row r="198" spans="2:3" ht="12.75">
      <c r="B198" t="s">
        <v>103</v>
      </c>
      <c r="C198" s="21">
        <f>-C194</f>
        <v>-5040000</v>
      </c>
    </row>
    <row r="199" ht="12.75">
      <c r="C199" s="21">
        <f>SUM(C197:C198)</f>
        <v>149262.77499999944</v>
      </c>
    </row>
    <row r="201" ht="12.75">
      <c r="A201" t="s">
        <v>104</v>
      </c>
    </row>
    <row r="203" spans="1:3" ht="12.75">
      <c r="A203" t="s">
        <v>105</v>
      </c>
      <c r="C203" s="21">
        <f>+C199</f>
        <v>149262.77499999944</v>
      </c>
    </row>
    <row r="204" spans="1:4" ht="12.75">
      <c r="A204" t="s">
        <v>106</v>
      </c>
      <c r="D204" s="21">
        <f>+C199</f>
        <v>149262.77499999944</v>
      </c>
    </row>
    <row r="208" spans="1:3" ht="12.75">
      <c r="A208" t="s">
        <v>107</v>
      </c>
      <c r="B208" t="s">
        <v>108</v>
      </c>
      <c r="C208" t="s">
        <v>109</v>
      </c>
    </row>
    <row r="209" spans="1:3" ht="12.75">
      <c r="A209" s="23">
        <f>+C194</f>
        <v>5040000</v>
      </c>
      <c r="B209" s="21">
        <f>+$C$188</f>
        <v>36000</v>
      </c>
      <c r="C209" s="21">
        <f>-B209</f>
        <v>-36000</v>
      </c>
    </row>
    <row r="210" spans="1:3" ht="12.75">
      <c r="A210" s="21">
        <f>+A209+C209</f>
        <v>5004000</v>
      </c>
      <c r="B210" s="21">
        <f>+$C$188</f>
        <v>36000</v>
      </c>
      <c r="C210" s="21">
        <f>-B210</f>
        <v>-36000</v>
      </c>
    </row>
    <row r="211" spans="1:3" ht="12.75">
      <c r="A211" s="21">
        <f aca="true" t="shared" si="3" ref="A211:A248">+A210+C210</f>
        <v>4968000</v>
      </c>
      <c r="B211" s="21">
        <f aca="true" t="shared" si="4" ref="B211:B248">+$C$188</f>
        <v>36000</v>
      </c>
      <c r="C211" s="21">
        <f aca="true" t="shared" si="5" ref="C211:C248">-B211</f>
        <v>-36000</v>
      </c>
    </row>
    <row r="212" spans="1:3" ht="12.75">
      <c r="A212" s="21">
        <f t="shared" si="3"/>
        <v>4932000</v>
      </c>
      <c r="B212" s="21">
        <f t="shared" si="4"/>
        <v>36000</v>
      </c>
      <c r="C212" s="21">
        <f t="shared" si="5"/>
        <v>-36000</v>
      </c>
    </row>
    <row r="213" spans="1:3" ht="12.75">
      <c r="A213" s="21">
        <f t="shared" si="3"/>
        <v>4896000</v>
      </c>
      <c r="B213" s="21">
        <f t="shared" si="4"/>
        <v>36000</v>
      </c>
      <c r="C213" s="21">
        <f t="shared" si="5"/>
        <v>-36000</v>
      </c>
    </row>
    <row r="214" spans="1:3" ht="12.75">
      <c r="A214" s="21">
        <f t="shared" si="3"/>
        <v>4860000</v>
      </c>
      <c r="B214" s="21">
        <f t="shared" si="4"/>
        <v>36000</v>
      </c>
      <c r="C214" s="21">
        <f t="shared" si="5"/>
        <v>-36000</v>
      </c>
    </row>
    <row r="215" spans="1:3" ht="12.75">
      <c r="A215" s="21">
        <f t="shared" si="3"/>
        <v>4824000</v>
      </c>
      <c r="B215" s="21">
        <f t="shared" si="4"/>
        <v>36000</v>
      </c>
      <c r="C215" s="21">
        <f t="shared" si="5"/>
        <v>-36000</v>
      </c>
    </row>
    <row r="216" spans="1:3" ht="12.75">
      <c r="A216" s="21">
        <f t="shared" si="3"/>
        <v>4788000</v>
      </c>
      <c r="B216" s="21">
        <f t="shared" si="4"/>
        <v>36000</v>
      </c>
      <c r="C216" s="21">
        <f t="shared" si="5"/>
        <v>-36000</v>
      </c>
    </row>
    <row r="217" spans="1:3" ht="12.75">
      <c r="A217" s="21">
        <f t="shared" si="3"/>
        <v>4752000</v>
      </c>
      <c r="B217" s="21">
        <f t="shared" si="4"/>
        <v>36000</v>
      </c>
      <c r="C217" s="21">
        <f t="shared" si="5"/>
        <v>-36000</v>
      </c>
    </row>
    <row r="218" spans="1:3" ht="12.75">
      <c r="A218" s="21">
        <f t="shared" si="3"/>
        <v>4716000</v>
      </c>
      <c r="B218" s="21">
        <f t="shared" si="4"/>
        <v>36000</v>
      </c>
      <c r="C218" s="21">
        <f t="shared" si="5"/>
        <v>-36000</v>
      </c>
    </row>
    <row r="219" spans="1:3" ht="12.75">
      <c r="A219" s="21">
        <f t="shared" si="3"/>
        <v>4680000</v>
      </c>
      <c r="B219" s="21">
        <f t="shared" si="4"/>
        <v>36000</v>
      </c>
      <c r="C219" s="21">
        <f t="shared" si="5"/>
        <v>-36000</v>
      </c>
    </row>
    <row r="220" spans="1:3" ht="12.75">
      <c r="A220" s="21">
        <f t="shared" si="3"/>
        <v>4644000</v>
      </c>
      <c r="B220" s="21">
        <f t="shared" si="4"/>
        <v>36000</v>
      </c>
      <c r="C220" s="21">
        <f t="shared" si="5"/>
        <v>-36000</v>
      </c>
    </row>
    <row r="221" spans="1:3" ht="12.75">
      <c r="A221" s="21">
        <f t="shared" si="3"/>
        <v>4608000</v>
      </c>
      <c r="B221" s="21">
        <f t="shared" si="4"/>
        <v>36000</v>
      </c>
      <c r="C221" s="21">
        <f t="shared" si="5"/>
        <v>-36000</v>
      </c>
    </row>
    <row r="222" spans="1:3" ht="12.75">
      <c r="A222" s="21">
        <f t="shared" si="3"/>
        <v>4572000</v>
      </c>
      <c r="B222" s="21">
        <f t="shared" si="4"/>
        <v>36000</v>
      </c>
      <c r="C222" s="21">
        <f t="shared" si="5"/>
        <v>-36000</v>
      </c>
    </row>
    <row r="223" spans="1:3" ht="12.75">
      <c r="A223" s="21">
        <f t="shared" si="3"/>
        <v>4536000</v>
      </c>
      <c r="B223" s="21">
        <f t="shared" si="4"/>
        <v>36000</v>
      </c>
      <c r="C223" s="21">
        <f t="shared" si="5"/>
        <v>-36000</v>
      </c>
    </row>
    <row r="224" spans="1:3" ht="12.75">
      <c r="A224" s="21">
        <f t="shared" si="3"/>
        <v>4500000</v>
      </c>
      <c r="B224" s="21">
        <f t="shared" si="4"/>
        <v>36000</v>
      </c>
      <c r="C224" s="21">
        <f t="shared" si="5"/>
        <v>-36000</v>
      </c>
    </row>
    <row r="225" spans="1:3" ht="12.75">
      <c r="A225" s="21">
        <f t="shared" si="3"/>
        <v>4464000</v>
      </c>
      <c r="B225" s="21">
        <f t="shared" si="4"/>
        <v>36000</v>
      </c>
      <c r="C225" s="21">
        <f t="shared" si="5"/>
        <v>-36000</v>
      </c>
    </row>
    <row r="226" spans="1:3" ht="12.75">
      <c r="A226" s="21">
        <f t="shared" si="3"/>
        <v>4428000</v>
      </c>
      <c r="B226" s="21">
        <f t="shared" si="4"/>
        <v>36000</v>
      </c>
      <c r="C226" s="21">
        <f t="shared" si="5"/>
        <v>-36000</v>
      </c>
    </row>
    <row r="227" spans="1:3" ht="12.75">
      <c r="A227" s="21">
        <f t="shared" si="3"/>
        <v>4392000</v>
      </c>
      <c r="B227" s="21">
        <f t="shared" si="4"/>
        <v>36000</v>
      </c>
      <c r="C227" s="21">
        <f t="shared" si="5"/>
        <v>-36000</v>
      </c>
    </row>
    <row r="228" spans="1:3" ht="12.75">
      <c r="A228" s="21">
        <f t="shared" si="3"/>
        <v>4356000</v>
      </c>
      <c r="B228" s="21">
        <f t="shared" si="4"/>
        <v>36000</v>
      </c>
      <c r="C228" s="21">
        <f t="shared" si="5"/>
        <v>-36000</v>
      </c>
    </row>
    <row r="229" spans="1:3" ht="12.75">
      <c r="A229" s="21">
        <f t="shared" si="3"/>
        <v>4320000</v>
      </c>
      <c r="B229" s="21">
        <f t="shared" si="4"/>
        <v>36000</v>
      </c>
      <c r="C229" s="21">
        <f t="shared" si="5"/>
        <v>-36000</v>
      </c>
    </row>
    <row r="230" spans="1:3" ht="12.75">
      <c r="A230" s="21">
        <f t="shared" si="3"/>
        <v>4284000</v>
      </c>
      <c r="B230" s="21">
        <f t="shared" si="4"/>
        <v>36000</v>
      </c>
      <c r="C230" s="21">
        <f t="shared" si="5"/>
        <v>-36000</v>
      </c>
    </row>
    <row r="231" spans="1:3" ht="12.75">
      <c r="A231" s="21">
        <f t="shared" si="3"/>
        <v>4248000</v>
      </c>
      <c r="B231" s="21">
        <f t="shared" si="4"/>
        <v>36000</v>
      </c>
      <c r="C231" s="21">
        <f t="shared" si="5"/>
        <v>-36000</v>
      </c>
    </row>
    <row r="232" spans="1:3" ht="12.75">
      <c r="A232" s="21">
        <f t="shared" si="3"/>
        <v>4212000</v>
      </c>
      <c r="B232" s="21">
        <f t="shared" si="4"/>
        <v>36000</v>
      </c>
      <c r="C232" s="21">
        <f t="shared" si="5"/>
        <v>-36000</v>
      </c>
    </row>
    <row r="233" spans="1:3" ht="12.75">
      <c r="A233" s="21">
        <f t="shared" si="3"/>
        <v>4176000</v>
      </c>
      <c r="B233" s="21">
        <f t="shared" si="4"/>
        <v>36000</v>
      </c>
      <c r="C233" s="21">
        <f t="shared" si="5"/>
        <v>-36000</v>
      </c>
    </row>
    <row r="234" spans="1:3" ht="12.75">
      <c r="A234" s="21">
        <f t="shared" si="3"/>
        <v>4140000</v>
      </c>
      <c r="B234" s="21">
        <f t="shared" si="4"/>
        <v>36000</v>
      </c>
      <c r="C234" s="21">
        <f t="shared" si="5"/>
        <v>-36000</v>
      </c>
    </row>
    <row r="235" spans="1:3" ht="12.75">
      <c r="A235" s="21">
        <f t="shared" si="3"/>
        <v>4104000</v>
      </c>
      <c r="B235" s="21">
        <f t="shared" si="4"/>
        <v>36000</v>
      </c>
      <c r="C235" s="21">
        <f t="shared" si="5"/>
        <v>-36000</v>
      </c>
    </row>
    <row r="236" spans="1:3" ht="12.75">
      <c r="A236" s="21">
        <f t="shared" si="3"/>
        <v>4068000</v>
      </c>
      <c r="B236" s="21">
        <f t="shared" si="4"/>
        <v>36000</v>
      </c>
      <c r="C236" s="21">
        <f t="shared" si="5"/>
        <v>-36000</v>
      </c>
    </row>
    <row r="237" spans="1:3" ht="12.75">
      <c r="A237" s="21">
        <f t="shared" si="3"/>
        <v>4032000</v>
      </c>
      <c r="B237" s="21">
        <f t="shared" si="4"/>
        <v>36000</v>
      </c>
      <c r="C237" s="21">
        <f t="shared" si="5"/>
        <v>-36000</v>
      </c>
    </row>
    <row r="238" spans="1:3" ht="12.75">
      <c r="A238" s="21">
        <f t="shared" si="3"/>
        <v>3996000</v>
      </c>
      <c r="B238" s="21">
        <f t="shared" si="4"/>
        <v>36000</v>
      </c>
      <c r="C238" s="21">
        <f t="shared" si="5"/>
        <v>-36000</v>
      </c>
    </row>
    <row r="239" spans="1:3" ht="12.75">
      <c r="A239" s="21">
        <f t="shared" si="3"/>
        <v>3960000</v>
      </c>
      <c r="B239" s="21">
        <f t="shared" si="4"/>
        <v>36000</v>
      </c>
      <c r="C239" s="21">
        <f t="shared" si="5"/>
        <v>-36000</v>
      </c>
    </row>
    <row r="240" spans="1:3" ht="12.75">
      <c r="A240" s="21">
        <f t="shared" si="3"/>
        <v>3924000</v>
      </c>
      <c r="B240" s="21">
        <f t="shared" si="4"/>
        <v>36000</v>
      </c>
      <c r="C240" s="21">
        <f t="shared" si="5"/>
        <v>-36000</v>
      </c>
    </row>
    <row r="241" spans="1:3" ht="12.75">
      <c r="A241" s="21">
        <f t="shared" si="3"/>
        <v>3888000</v>
      </c>
      <c r="B241" s="21">
        <f t="shared" si="4"/>
        <v>36000</v>
      </c>
      <c r="C241" s="21">
        <f t="shared" si="5"/>
        <v>-36000</v>
      </c>
    </row>
    <row r="242" spans="1:3" ht="12.75">
      <c r="A242" s="21">
        <f t="shared" si="3"/>
        <v>3852000</v>
      </c>
      <c r="B242" s="21">
        <f t="shared" si="4"/>
        <v>36000</v>
      </c>
      <c r="C242" s="21">
        <f t="shared" si="5"/>
        <v>-36000</v>
      </c>
    </row>
    <row r="243" spans="1:3" ht="12.75">
      <c r="A243" s="21">
        <f t="shared" si="3"/>
        <v>3816000</v>
      </c>
      <c r="B243" s="21">
        <f t="shared" si="4"/>
        <v>36000</v>
      </c>
      <c r="C243" s="21">
        <f t="shared" si="5"/>
        <v>-36000</v>
      </c>
    </row>
    <row r="244" spans="1:3" ht="12.75">
      <c r="A244" s="21">
        <f t="shared" si="3"/>
        <v>3780000</v>
      </c>
      <c r="B244" s="21">
        <f t="shared" si="4"/>
        <v>36000</v>
      </c>
      <c r="C244" s="21">
        <f t="shared" si="5"/>
        <v>-36000</v>
      </c>
    </row>
    <row r="245" spans="1:3" ht="12.75">
      <c r="A245" s="21">
        <f t="shared" si="3"/>
        <v>3744000</v>
      </c>
      <c r="B245" s="21">
        <f t="shared" si="4"/>
        <v>36000</v>
      </c>
      <c r="C245" s="21">
        <f t="shared" si="5"/>
        <v>-36000</v>
      </c>
    </row>
    <row r="246" spans="1:3" ht="12.75">
      <c r="A246" s="21">
        <f t="shared" si="3"/>
        <v>3708000</v>
      </c>
      <c r="B246" s="21">
        <f t="shared" si="4"/>
        <v>36000</v>
      </c>
      <c r="C246" s="21">
        <f t="shared" si="5"/>
        <v>-36000</v>
      </c>
    </row>
    <row r="247" spans="1:3" ht="12.75">
      <c r="A247" s="21">
        <f t="shared" si="3"/>
        <v>3672000</v>
      </c>
      <c r="B247" s="21">
        <f t="shared" si="4"/>
        <v>36000</v>
      </c>
      <c r="C247" s="21">
        <f t="shared" si="5"/>
        <v>-36000</v>
      </c>
    </row>
    <row r="248" spans="1:3" ht="12.75">
      <c r="A248" s="21">
        <f>+A247+C247</f>
        <v>3636000</v>
      </c>
      <c r="B248" s="21">
        <f>+$C$188</f>
        <v>36000</v>
      </c>
      <c r="C248" s="21">
        <f>-B248</f>
        <v>-36000</v>
      </c>
    </row>
    <row r="249" ht="12.75">
      <c r="A249" s="23">
        <f>+A248+C248</f>
        <v>3600000</v>
      </c>
    </row>
    <row r="250" ht="12.75">
      <c r="A250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California State University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2005-09-12T20:34:15Z</cp:lastPrinted>
  <dcterms:created xsi:type="dcterms:W3CDTF">2005-09-12T20:16:48Z</dcterms:created>
  <dcterms:modified xsi:type="dcterms:W3CDTF">2005-09-13T23:53:16Z</dcterms:modified>
  <cp:category/>
  <cp:version/>
  <cp:contentType/>
  <cp:contentStatus/>
</cp:coreProperties>
</file>