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laf31461\OneDrive - California State University, Northridge\JobfunctionsWorkflows\Forms Logs Letters\Travel\"/>
    </mc:Choice>
  </mc:AlternateContent>
  <xr:revisionPtr revIDLastSave="0" documentId="8_{D16B6EC7-8C88-481E-AB93-367AEC37BB6E}" xr6:coauthVersionLast="36" xr6:coauthVersionMax="36" xr10:uidLastSave="{00000000-0000-0000-0000-000000000000}"/>
  <bookViews>
    <workbookView xWindow="0" yWindow="0" windowWidth="24720" windowHeight="11628" activeTab="1" xr2:uid="{52836541-DF54-4DB9-92BF-5E9F893E7093}"/>
  </bookViews>
  <sheets>
    <sheet name="Instructions" sheetId="9" r:id="rId1"/>
    <sheet name="Travel Claim Worksheet" sheetId="8" r:id="rId2"/>
    <sheet name="Versions" sheetId="10" state="hidden" r:id="rId3"/>
    <sheet name="Data" sheetId="5" state="hidden" r:id="rId4"/>
  </sheets>
  <definedNames>
    <definedName name="HighestRate23">Data!$Q$8</definedName>
    <definedName name="HighestRate24">Data!$Q$14</definedName>
    <definedName name="MileageRate">Data!$Z$6</definedName>
    <definedName name="newrate">Data!$P$4:$W$14</definedName>
    <definedName name="PerDiem2324">TblAllRates[Per Diem Rate]+Data!$Q$4:$Q$14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8" l="1"/>
  <c r="F26" i="8"/>
  <c r="F17" i="8" l="1"/>
  <c r="H23" i="8" l="1"/>
  <c r="F22" i="8" l="1"/>
  <c r="E23" i="8" l="1"/>
  <c r="F23" i="8"/>
  <c r="S23" i="8"/>
  <c r="E24" i="8"/>
  <c r="S24" i="8" s="1"/>
  <c r="F24" i="8"/>
  <c r="E25" i="8"/>
  <c r="S25" i="8" s="1"/>
  <c r="E26" i="8"/>
  <c r="S26" i="8" s="1"/>
  <c r="E27" i="8"/>
  <c r="F27" i="8"/>
  <c r="L27" i="8"/>
  <c r="X27" i="8" s="1"/>
  <c r="S27" i="8"/>
  <c r="E28" i="8"/>
  <c r="F28" i="8"/>
  <c r="S28" i="8"/>
  <c r="E29" i="8"/>
  <c r="F29" i="8"/>
  <c r="S29" i="8"/>
  <c r="E30" i="8"/>
  <c r="F30" i="8"/>
  <c r="L30" i="8"/>
  <c r="X30" i="8" s="1"/>
  <c r="S30" i="8"/>
  <c r="E31" i="8"/>
  <c r="F31" i="8"/>
  <c r="S31" i="8"/>
  <c r="E32" i="8"/>
  <c r="F32" i="8"/>
  <c r="S32" i="8"/>
  <c r="E33" i="8"/>
  <c r="F33" i="8"/>
  <c r="L33" i="8"/>
  <c r="X33" i="8" s="1"/>
  <c r="S33" i="8"/>
  <c r="E34" i="8"/>
  <c r="F34" i="8"/>
  <c r="L34" i="8"/>
  <c r="X34" i="8" s="1"/>
  <c r="S34" i="8"/>
  <c r="E35" i="8"/>
  <c r="F35" i="8"/>
  <c r="S35" i="8"/>
  <c r="E36" i="8"/>
  <c r="F36" i="8"/>
  <c r="L36" i="8"/>
  <c r="X36" i="8" s="1"/>
  <c r="S36" i="8"/>
  <c r="E37" i="8"/>
  <c r="F37" i="8"/>
  <c r="L37" i="8"/>
  <c r="X37" i="8" s="1"/>
  <c r="S37" i="8"/>
  <c r="E38" i="8"/>
  <c r="F38" i="8"/>
  <c r="S38" i="8"/>
  <c r="E39" i="8"/>
  <c r="F39" i="8"/>
  <c r="L39" i="8"/>
  <c r="X39" i="8" s="1"/>
  <c r="S39" i="8"/>
  <c r="E40" i="8"/>
  <c r="F40" i="8"/>
  <c r="L40" i="8"/>
  <c r="X40" i="8" s="1"/>
  <c r="S40" i="8"/>
  <c r="E41" i="8"/>
  <c r="F41" i="8"/>
  <c r="S41" i="8"/>
  <c r="E42" i="8"/>
  <c r="F42" i="8"/>
  <c r="L42" i="8"/>
  <c r="X42" i="8" s="1"/>
  <c r="S42" i="8"/>
  <c r="E43" i="8"/>
  <c r="F43" i="8"/>
  <c r="L43" i="8"/>
  <c r="X43" i="8" s="1"/>
  <c r="S43" i="8"/>
  <c r="E44" i="8"/>
  <c r="F44" i="8"/>
  <c r="S44" i="8"/>
  <c r="E45" i="8"/>
  <c r="F45" i="8"/>
  <c r="L45" i="8"/>
  <c r="X45" i="8" s="1"/>
  <c r="S45" i="8"/>
  <c r="E46" i="8"/>
  <c r="F46" i="8"/>
  <c r="S46" i="8"/>
  <c r="E47" i="8"/>
  <c r="F47" i="8"/>
  <c r="S47" i="8"/>
  <c r="E48" i="8"/>
  <c r="F48" i="8"/>
  <c r="L48" i="8"/>
  <c r="X48" i="8" s="1"/>
  <c r="S48" i="8"/>
  <c r="E49" i="8"/>
  <c r="F49" i="8"/>
  <c r="L49" i="8"/>
  <c r="X49" i="8" s="1"/>
  <c r="S49" i="8"/>
  <c r="E50" i="8"/>
  <c r="F50" i="8"/>
  <c r="S50" i="8"/>
  <c r="E51" i="8"/>
  <c r="F51" i="8"/>
  <c r="L51" i="8"/>
  <c r="X51" i="8" s="1"/>
  <c r="S51" i="8"/>
  <c r="E52" i="8"/>
  <c r="F52" i="8"/>
  <c r="L52" i="8"/>
  <c r="X52" i="8" s="1"/>
  <c r="S52" i="8"/>
  <c r="E53" i="8"/>
  <c r="F53" i="8"/>
  <c r="S53" i="8"/>
  <c r="E54" i="8"/>
  <c r="F54" i="8"/>
  <c r="L54" i="8"/>
  <c r="X54" i="8" s="1"/>
  <c r="S54" i="8"/>
  <c r="E55" i="8"/>
  <c r="F55" i="8"/>
  <c r="L55" i="8"/>
  <c r="X55" i="8" s="1"/>
  <c r="S55" i="8"/>
  <c r="E56" i="8"/>
  <c r="F56" i="8"/>
  <c r="S56" i="8"/>
  <c r="E57" i="8"/>
  <c r="F57" i="8"/>
  <c r="L57" i="8"/>
  <c r="X57" i="8" s="1"/>
  <c r="S57" i="8"/>
  <c r="E58" i="8"/>
  <c r="F58" i="8"/>
  <c r="L58" i="8"/>
  <c r="X58" i="8" s="1"/>
  <c r="S58" i="8"/>
  <c r="E59" i="8"/>
  <c r="F59" i="8"/>
  <c r="S59" i="8"/>
  <c r="E60" i="8"/>
  <c r="F60" i="8"/>
  <c r="S60" i="8"/>
  <c r="E61" i="8"/>
  <c r="F61" i="8"/>
  <c r="L61" i="8"/>
  <c r="X61" i="8" s="1"/>
  <c r="S61" i="8"/>
  <c r="E62" i="8"/>
  <c r="F62" i="8"/>
  <c r="S62" i="8"/>
  <c r="E63" i="8"/>
  <c r="F63" i="8"/>
  <c r="L63" i="8"/>
  <c r="X63" i="8" s="1"/>
  <c r="S63" i="8"/>
  <c r="E64" i="8"/>
  <c r="F64" i="8"/>
  <c r="L64" i="8"/>
  <c r="X64" i="8" s="1"/>
  <c r="S64" i="8"/>
  <c r="E65" i="8"/>
  <c r="F65" i="8"/>
  <c r="L65" i="8"/>
  <c r="X65" i="8" s="1"/>
  <c r="S65" i="8"/>
  <c r="E66" i="8"/>
  <c r="F66" i="8"/>
  <c r="L66" i="8"/>
  <c r="X66" i="8" s="1"/>
  <c r="S66" i="8"/>
  <c r="E67" i="8"/>
  <c r="F67" i="8"/>
  <c r="S67" i="8"/>
  <c r="E68" i="8"/>
  <c r="F68" i="8"/>
  <c r="L68" i="8"/>
  <c r="X68" i="8" s="1"/>
  <c r="S68" i="8"/>
  <c r="E69" i="8"/>
  <c r="F69" i="8"/>
  <c r="S69" i="8"/>
  <c r="E70" i="8"/>
  <c r="F70" i="8"/>
  <c r="S70" i="8"/>
  <c r="E71" i="8"/>
  <c r="F71" i="8"/>
  <c r="L71" i="8"/>
  <c r="X71" i="8" s="1"/>
  <c r="S71" i="8"/>
  <c r="E72" i="8"/>
  <c r="F72" i="8"/>
  <c r="L72" i="8"/>
  <c r="X72" i="8" s="1"/>
  <c r="S72" i="8"/>
  <c r="E73" i="8"/>
  <c r="F73" i="8"/>
  <c r="L73" i="8"/>
  <c r="X73" i="8" s="1"/>
  <c r="S73" i="8"/>
  <c r="E74" i="8"/>
  <c r="F74" i="8"/>
  <c r="L74" i="8"/>
  <c r="X74" i="8" s="1"/>
  <c r="S74" i="8"/>
  <c r="E75" i="8"/>
  <c r="F75" i="8"/>
  <c r="S75" i="8"/>
  <c r="E76" i="8"/>
  <c r="F76" i="8"/>
  <c r="L76" i="8"/>
  <c r="X76" i="8" s="1"/>
  <c r="S76" i="8"/>
  <c r="E77" i="8"/>
  <c r="F77" i="8"/>
  <c r="L77" i="8"/>
  <c r="X77" i="8" s="1"/>
  <c r="S77" i="8"/>
  <c r="E78" i="8"/>
  <c r="F78" i="8"/>
  <c r="S78" i="8"/>
  <c r="E79" i="8"/>
  <c r="F79" i="8"/>
  <c r="S79" i="8"/>
  <c r="E80" i="8"/>
  <c r="F80" i="8"/>
  <c r="L80" i="8"/>
  <c r="X80" i="8" s="1"/>
  <c r="S80" i="8"/>
  <c r="E81" i="8"/>
  <c r="F81" i="8"/>
  <c r="L81" i="8"/>
  <c r="X81" i="8" s="1"/>
  <c r="S81" i="8"/>
  <c r="E82" i="8"/>
  <c r="F82" i="8"/>
  <c r="S82" i="8"/>
  <c r="E83" i="8"/>
  <c r="F83" i="8"/>
  <c r="L83" i="8"/>
  <c r="X83" i="8" s="1"/>
  <c r="S83" i="8"/>
  <c r="E84" i="8"/>
  <c r="F84" i="8"/>
  <c r="L84" i="8"/>
  <c r="X84" i="8" s="1"/>
  <c r="S84" i="8"/>
  <c r="E85" i="8"/>
  <c r="F85" i="8"/>
  <c r="L85" i="8"/>
  <c r="X85" i="8" s="1"/>
  <c r="S85" i="8"/>
  <c r="E86" i="8"/>
  <c r="F86" i="8"/>
  <c r="L86" i="8"/>
  <c r="X86" i="8" s="1"/>
  <c r="S86" i="8"/>
  <c r="E87" i="8"/>
  <c r="F87" i="8"/>
  <c r="L87" i="8"/>
  <c r="X87" i="8" s="1"/>
  <c r="S87" i="8"/>
  <c r="E88" i="8"/>
  <c r="F88" i="8"/>
  <c r="L88" i="8"/>
  <c r="X88" i="8" s="1"/>
  <c r="S88" i="8"/>
  <c r="E89" i="8"/>
  <c r="F89" i="8"/>
  <c r="S89" i="8"/>
  <c r="E90" i="8"/>
  <c r="F90" i="8"/>
  <c r="L90" i="8"/>
  <c r="X90" i="8" s="1"/>
  <c r="S90" i="8"/>
  <c r="E91" i="8"/>
  <c r="F91" i="8"/>
  <c r="L91" i="8"/>
  <c r="X91" i="8" s="1"/>
  <c r="S91" i="8"/>
  <c r="E92" i="8"/>
  <c r="F92" i="8"/>
  <c r="S92" i="8"/>
  <c r="E93" i="8"/>
  <c r="F93" i="8"/>
  <c r="L93" i="8"/>
  <c r="X93" i="8" s="1"/>
  <c r="S93" i="8"/>
  <c r="E94" i="8"/>
  <c r="F94" i="8"/>
  <c r="L94" i="8"/>
  <c r="X94" i="8" s="1"/>
  <c r="S94" i="8"/>
  <c r="E95" i="8"/>
  <c r="F95" i="8"/>
  <c r="S95" i="8"/>
  <c r="E96" i="8"/>
  <c r="F96" i="8"/>
  <c r="L96" i="8"/>
  <c r="X96" i="8" s="1"/>
  <c r="S96" i="8"/>
  <c r="E97" i="8"/>
  <c r="F97" i="8"/>
  <c r="L97" i="8"/>
  <c r="X97" i="8" s="1"/>
  <c r="S97" i="8"/>
  <c r="E98" i="8"/>
  <c r="F98" i="8"/>
  <c r="S98" i="8"/>
  <c r="E99" i="8"/>
  <c r="F99" i="8"/>
  <c r="L99" i="8"/>
  <c r="X99" i="8" s="1"/>
  <c r="S99" i="8"/>
  <c r="E100" i="8"/>
  <c r="F100" i="8"/>
  <c r="L100" i="8"/>
  <c r="X100" i="8" s="1"/>
  <c r="S100" i="8"/>
  <c r="E101" i="8"/>
  <c r="F101" i="8"/>
  <c r="S101" i="8"/>
  <c r="E102" i="8"/>
  <c r="F102" i="8"/>
  <c r="L102" i="8"/>
  <c r="X102" i="8" s="1"/>
  <c r="S102" i="8"/>
  <c r="E103" i="8"/>
  <c r="F103" i="8"/>
  <c r="L103" i="8"/>
  <c r="X103" i="8" s="1"/>
  <c r="S103" i="8"/>
  <c r="E104" i="8"/>
  <c r="F104" i="8"/>
  <c r="S104" i="8"/>
  <c r="E105" i="8"/>
  <c r="F105" i="8"/>
  <c r="L105" i="8"/>
  <c r="X105" i="8" s="1"/>
  <c r="S105" i="8"/>
  <c r="E106" i="8"/>
  <c r="F106" i="8"/>
  <c r="S106" i="8"/>
  <c r="E107" i="8"/>
  <c r="F107" i="8"/>
  <c r="S107" i="8"/>
  <c r="E108" i="8"/>
  <c r="F108" i="8"/>
  <c r="L108" i="8"/>
  <c r="X108" i="8" s="1"/>
  <c r="S108" i="8"/>
  <c r="E109" i="8"/>
  <c r="F109" i="8"/>
  <c r="L109" i="8"/>
  <c r="X109" i="8" s="1"/>
  <c r="S109" i="8"/>
  <c r="E110" i="8"/>
  <c r="F110" i="8"/>
  <c r="S110" i="8"/>
  <c r="E111" i="8"/>
  <c r="F111" i="8"/>
  <c r="L111" i="8"/>
  <c r="X111" i="8" s="1"/>
  <c r="S111" i="8"/>
  <c r="E112" i="8"/>
  <c r="F112" i="8"/>
  <c r="L112" i="8"/>
  <c r="X112" i="8" s="1"/>
  <c r="S112" i="8"/>
  <c r="V96" i="8" l="1"/>
  <c r="W107" i="8"/>
  <c r="V81" i="8"/>
  <c r="T55" i="8"/>
  <c r="T46" i="8"/>
  <c r="U73" i="8"/>
  <c r="U67" i="8"/>
  <c r="T59" i="8"/>
  <c r="V53" i="8"/>
  <c r="U106" i="8"/>
  <c r="T99" i="8"/>
  <c r="W85" i="8"/>
  <c r="W68" i="8"/>
  <c r="U65" i="8"/>
  <c r="T62" i="8"/>
  <c r="W52" i="8"/>
  <c r="T49" i="8"/>
  <c r="U90" i="8"/>
  <c r="W76" i="8"/>
  <c r="V111" i="8"/>
  <c r="U80" i="8"/>
  <c r="V106" i="8"/>
  <c r="V99" i="8"/>
  <c r="T98" i="8"/>
  <c r="W91" i="8"/>
  <c r="U75" i="8"/>
  <c r="V54" i="8"/>
  <c r="U27" i="8"/>
  <c r="T110" i="8"/>
  <c r="U85" i="8"/>
  <c r="U72" i="8"/>
  <c r="V66" i="8"/>
  <c r="U61" i="8"/>
  <c r="T35" i="8"/>
  <c r="V74" i="8"/>
  <c r="U42" i="8"/>
  <c r="U36" i="8"/>
  <c r="W110" i="8"/>
  <c r="V87" i="8"/>
  <c r="U82" i="8"/>
  <c r="U31" i="8"/>
  <c r="U28" i="8"/>
  <c r="U97" i="8"/>
  <c r="U76" i="8"/>
  <c r="U64" i="8"/>
  <c r="T107" i="8"/>
  <c r="U100" i="8"/>
  <c r="W95" i="8"/>
  <c r="W84" i="8"/>
  <c r="W67" i="8"/>
  <c r="V44" i="8"/>
  <c r="W43" i="8"/>
  <c r="U30" i="8"/>
  <c r="W100" i="8"/>
  <c r="V72" i="8"/>
  <c r="T69" i="8"/>
  <c r="W61" i="8"/>
  <c r="T58" i="8"/>
  <c r="U50" i="8"/>
  <c r="W46" i="8"/>
  <c r="U45" i="8"/>
  <c r="T40" i="8"/>
  <c r="T101" i="8"/>
  <c r="W98" i="8"/>
  <c r="U94" i="8"/>
  <c r="T85" i="8"/>
  <c r="T82" i="8"/>
  <c r="T76" i="8"/>
  <c r="U63" i="8"/>
  <c r="U60" i="8"/>
  <c r="W59" i="8"/>
  <c r="W41" i="8"/>
  <c r="U105" i="8"/>
  <c r="U102" i="8"/>
  <c r="U78" i="8"/>
  <c r="W47" i="8"/>
  <c r="W32" i="8"/>
  <c r="W29" i="8"/>
  <c r="W103" i="8"/>
  <c r="T96" i="8"/>
  <c r="W94" i="8"/>
  <c r="U93" i="8"/>
  <c r="T90" i="8"/>
  <c r="W86" i="8"/>
  <c r="V83" i="8"/>
  <c r="U69" i="8"/>
  <c r="V62" i="8"/>
  <c r="T61" i="8"/>
  <c r="L60" i="8"/>
  <c r="X60" i="8" s="1"/>
  <c r="V57" i="8"/>
  <c r="W55" i="8"/>
  <c r="W50" i="8"/>
  <c r="V42" i="8"/>
  <c r="W42" i="8"/>
  <c r="V112" i="8"/>
  <c r="L106" i="8"/>
  <c r="X106" i="8" s="1"/>
  <c r="T93" i="8"/>
  <c r="V90" i="8"/>
  <c r="L82" i="8"/>
  <c r="X82" i="8" s="1"/>
  <c r="L75" i="8"/>
  <c r="X75" i="8" s="1"/>
  <c r="L67" i="8"/>
  <c r="X67" i="8" s="1"/>
  <c r="U59" i="8"/>
  <c r="U54" i="8"/>
  <c r="V51" i="8"/>
  <c r="W51" i="8"/>
  <c r="L46" i="8"/>
  <c r="X46" i="8" s="1"/>
  <c r="V41" i="8"/>
  <c r="W38" i="8"/>
  <c r="U37" i="8"/>
  <c r="W35" i="8"/>
  <c r="U34" i="8"/>
  <c r="U33" i="8"/>
  <c r="W31" i="8"/>
  <c r="V29" i="8"/>
  <c r="W28" i="8"/>
  <c r="U51" i="8"/>
  <c r="T41" i="8"/>
  <c r="T31" i="8"/>
  <c r="W112" i="8"/>
  <c r="U111" i="8"/>
  <c r="U108" i="8"/>
  <c r="V100" i="8"/>
  <c r="W92" i="8"/>
  <c r="V91" i="8"/>
  <c r="U87" i="8"/>
  <c r="U84" i="8"/>
  <c r="V75" i="8"/>
  <c r="U74" i="8"/>
  <c r="U71" i="8"/>
  <c r="V63" i="8"/>
  <c r="V60" i="8"/>
  <c r="W60" i="8"/>
  <c r="U53" i="8"/>
  <c r="T50" i="8"/>
  <c r="W44" i="8"/>
  <c r="T43" i="8"/>
  <c r="V39" i="8"/>
  <c r="W37" i="8"/>
  <c r="W36" i="8"/>
  <c r="W34" i="8"/>
  <c r="V93" i="8"/>
  <c r="V50" i="8"/>
  <c r="T29" i="8"/>
  <c r="T28" i="8"/>
  <c r="W109" i="8"/>
  <c r="W106" i="8"/>
  <c r="V103" i="8"/>
  <c r="U99" i="8"/>
  <c r="V94" i="8"/>
  <c r="W88" i="8"/>
  <c r="T87" i="8"/>
  <c r="V84" i="8"/>
  <c r="U83" i="8"/>
  <c r="U81" i="8"/>
  <c r="T78" i="8"/>
  <c r="T67" i="8"/>
  <c r="V65" i="8"/>
  <c r="V59" i="8"/>
  <c r="W56" i="8"/>
  <c r="T54" i="8"/>
  <c r="W53" i="8"/>
  <c r="T52" i="8"/>
  <c r="V48" i="8"/>
  <c r="V45" i="8"/>
  <c r="U41" i="8"/>
  <c r="T37" i="8"/>
  <c r="T34" i="8"/>
  <c r="L31" i="8"/>
  <c r="X31" i="8" s="1"/>
  <c r="U29" i="8"/>
  <c r="L28" i="8"/>
  <c r="X28" i="8" s="1"/>
  <c r="L104" i="8"/>
  <c r="X104" i="8" s="1"/>
  <c r="U104" i="8"/>
  <c r="V104" i="8"/>
  <c r="V79" i="8"/>
  <c r="L79" i="8"/>
  <c r="X79" i="8" s="1"/>
  <c r="T79" i="8"/>
  <c r="U79" i="8"/>
  <c r="W79" i="8"/>
  <c r="T77" i="8"/>
  <c r="V77" i="8"/>
  <c r="U109" i="8"/>
  <c r="V108" i="8"/>
  <c r="T105" i="8"/>
  <c r="L101" i="8"/>
  <c r="X101" i="8" s="1"/>
  <c r="U101" i="8"/>
  <c r="V101" i="8"/>
  <c r="V88" i="8"/>
  <c r="T68" i="8"/>
  <c r="V68" i="8"/>
  <c r="U66" i="8"/>
  <c r="T64" i="8"/>
  <c r="T108" i="8"/>
  <c r="L89" i="8"/>
  <c r="X89" i="8" s="1"/>
  <c r="T89" i="8"/>
  <c r="U89" i="8"/>
  <c r="V89" i="8"/>
  <c r="L110" i="8"/>
  <c r="X110" i="8" s="1"/>
  <c r="U110" i="8"/>
  <c r="V110" i="8"/>
  <c r="V105" i="8"/>
  <c r="W77" i="8"/>
  <c r="W75" i="8"/>
  <c r="V70" i="8"/>
  <c r="L70" i="8"/>
  <c r="X70" i="8" s="1"/>
  <c r="T70" i="8"/>
  <c r="U70" i="8"/>
  <c r="W70" i="8"/>
  <c r="W104" i="8"/>
  <c r="V109" i="8"/>
  <c r="T104" i="8"/>
  <c r="U103" i="8"/>
  <c r="T102" i="8"/>
  <c r="L98" i="8"/>
  <c r="X98" i="8" s="1"/>
  <c r="U98" i="8"/>
  <c r="V98" i="8"/>
  <c r="U91" i="8"/>
  <c r="T86" i="8"/>
  <c r="V86" i="8"/>
  <c r="L92" i="8"/>
  <c r="X92" i="8" s="1"/>
  <c r="T92" i="8"/>
  <c r="U92" i="8"/>
  <c r="V92" i="8"/>
  <c r="U112" i="8"/>
  <c r="T111" i="8"/>
  <c r="L107" i="8"/>
  <c r="X107" i="8" s="1"/>
  <c r="U107" i="8"/>
  <c r="V107" i="8"/>
  <c r="V102" i="8"/>
  <c r="W101" i="8"/>
  <c r="V97" i="8"/>
  <c r="L95" i="8"/>
  <c r="X95" i="8" s="1"/>
  <c r="T95" i="8"/>
  <c r="U95" i="8"/>
  <c r="V95" i="8"/>
  <c r="W89" i="8"/>
  <c r="U88" i="8"/>
  <c r="T73" i="8"/>
  <c r="W66" i="8"/>
  <c r="T112" i="8"/>
  <c r="T109" i="8"/>
  <c r="T106" i="8"/>
  <c r="T103" i="8"/>
  <c r="T97" i="8"/>
  <c r="T94" i="8"/>
  <c r="T91" i="8"/>
  <c r="T88" i="8"/>
  <c r="T81" i="8"/>
  <c r="T80" i="8"/>
  <c r="T72" i="8"/>
  <c r="T71" i="8"/>
  <c r="T63" i="8"/>
  <c r="T60" i="8"/>
  <c r="W57" i="8"/>
  <c r="U55" i="8"/>
  <c r="V55" i="8"/>
  <c r="T53" i="8"/>
  <c r="T51" i="8"/>
  <c r="W48" i="8"/>
  <c r="U46" i="8"/>
  <c r="V46" i="8"/>
  <c r="T44" i="8"/>
  <c r="T42" i="8"/>
  <c r="W39" i="8"/>
  <c r="W33" i="8"/>
  <c r="W27" i="8"/>
  <c r="T100" i="8"/>
  <c r="W111" i="8"/>
  <c r="W108" i="8"/>
  <c r="W105" i="8"/>
  <c r="W102" i="8"/>
  <c r="W99" i="8"/>
  <c r="W96" i="8"/>
  <c r="W93" i="8"/>
  <c r="W90" i="8"/>
  <c r="W87" i="8"/>
  <c r="U86" i="8"/>
  <c r="V85" i="8"/>
  <c r="W83" i="8"/>
  <c r="W81" i="8"/>
  <c r="L78" i="8"/>
  <c r="X78" i="8" s="1"/>
  <c r="U77" i="8"/>
  <c r="V76" i="8"/>
  <c r="W74" i="8"/>
  <c r="W72" i="8"/>
  <c r="L69" i="8"/>
  <c r="X69" i="8" s="1"/>
  <c r="U68" i="8"/>
  <c r="V67" i="8"/>
  <c r="W65" i="8"/>
  <c r="W63" i="8"/>
  <c r="U62" i="8"/>
  <c r="L62" i="8"/>
  <c r="X62" i="8" s="1"/>
  <c r="U57" i="8"/>
  <c r="V56" i="8"/>
  <c r="U48" i="8"/>
  <c r="V47" i="8"/>
  <c r="U39" i="8"/>
  <c r="V38" i="8"/>
  <c r="T36" i="8"/>
  <c r="U35" i="8"/>
  <c r="V33" i="8"/>
  <c r="V32" i="8"/>
  <c r="T30" i="8"/>
  <c r="V27" i="8"/>
  <c r="U58" i="8"/>
  <c r="V58" i="8"/>
  <c r="T56" i="8"/>
  <c r="U49" i="8"/>
  <c r="V49" i="8"/>
  <c r="T47" i="8"/>
  <c r="T45" i="8"/>
  <c r="U44" i="8"/>
  <c r="U40" i="8"/>
  <c r="V40" i="8"/>
  <c r="T38" i="8"/>
  <c r="T32" i="8"/>
  <c r="W97" i="8"/>
  <c r="U96" i="8"/>
  <c r="V82" i="8"/>
  <c r="W80" i="8"/>
  <c r="W78" i="8"/>
  <c r="V73" i="8"/>
  <c r="W71" i="8"/>
  <c r="W69" i="8"/>
  <c r="V64" i="8"/>
  <c r="W62" i="8"/>
  <c r="W30" i="8"/>
  <c r="T84" i="8"/>
  <c r="T83" i="8"/>
  <c r="W82" i="8"/>
  <c r="V80" i="8"/>
  <c r="V78" i="8"/>
  <c r="T75" i="8"/>
  <c r="T74" i="8"/>
  <c r="W73" i="8"/>
  <c r="V71" i="8"/>
  <c r="V69" i="8"/>
  <c r="T66" i="8"/>
  <c r="T65" i="8"/>
  <c r="W64" i="8"/>
  <c r="V61" i="8"/>
  <c r="W58" i="8"/>
  <c r="T57" i="8"/>
  <c r="U56" i="8"/>
  <c r="W54" i="8"/>
  <c r="U52" i="8"/>
  <c r="V52" i="8"/>
  <c r="W49" i="8"/>
  <c r="T48" i="8"/>
  <c r="U47" i="8"/>
  <c r="W45" i="8"/>
  <c r="U43" i="8"/>
  <c r="V43" i="8"/>
  <c r="W40" i="8"/>
  <c r="T39" i="8"/>
  <c r="U38" i="8"/>
  <c r="V36" i="8"/>
  <c r="V35" i="8"/>
  <c r="T33" i="8"/>
  <c r="U32" i="8"/>
  <c r="V30" i="8"/>
  <c r="T27" i="8"/>
  <c r="L59" i="8"/>
  <c r="X59" i="8" s="1"/>
  <c r="L56" i="8"/>
  <c r="X56" i="8" s="1"/>
  <c r="L53" i="8"/>
  <c r="X53" i="8" s="1"/>
  <c r="L50" i="8"/>
  <c r="X50" i="8" s="1"/>
  <c r="L47" i="8"/>
  <c r="X47" i="8" s="1"/>
  <c r="L44" i="8"/>
  <c r="X44" i="8" s="1"/>
  <c r="L41" i="8"/>
  <c r="X41" i="8" s="1"/>
  <c r="L38" i="8"/>
  <c r="X38" i="8" s="1"/>
  <c r="V37" i="8"/>
  <c r="L35" i="8"/>
  <c r="X35" i="8" s="1"/>
  <c r="V34" i="8"/>
  <c r="L32" i="8"/>
  <c r="X32" i="8" s="1"/>
  <c r="V31" i="8"/>
  <c r="L29" i="8"/>
  <c r="X29" i="8" s="1"/>
  <c r="V28" i="8"/>
  <c r="Z96" i="8" l="1"/>
  <c r="Z69" i="8"/>
  <c r="AA69" i="8" s="1"/>
  <c r="Z68" i="8"/>
  <c r="AA68" i="8" s="1"/>
  <c r="Z59" i="8"/>
  <c r="Z50" i="8"/>
  <c r="Z31" i="8"/>
  <c r="Z30" i="8"/>
  <c r="AA30" i="8" s="1"/>
  <c r="Z99" i="8"/>
  <c r="Z52" i="8"/>
  <c r="Z53" i="8"/>
  <c r="Z54" i="8"/>
  <c r="AA54" i="8" s="1"/>
  <c r="Z56" i="8"/>
  <c r="Z57" i="8"/>
  <c r="AA57" i="8" s="1"/>
  <c r="Z62" i="8"/>
  <c r="AA62" i="8" s="1"/>
  <c r="Z65" i="8"/>
  <c r="AA65" i="8" s="1"/>
  <c r="Z66" i="8"/>
  <c r="Z71" i="8"/>
  <c r="Z72" i="8"/>
  <c r="AA72" i="8" s="1"/>
  <c r="Z73" i="8"/>
  <c r="AA73" i="8" s="1"/>
  <c r="Z93" i="8"/>
  <c r="Z83" i="8"/>
  <c r="Z48" i="8"/>
  <c r="AA48" i="8" s="1"/>
  <c r="Z74" i="8"/>
  <c r="Z79" i="8"/>
  <c r="Z80" i="8"/>
  <c r="Z27" i="8"/>
  <c r="Z33" i="8"/>
  <c r="AA33" i="8" s="1"/>
  <c r="Z24" i="8"/>
  <c r="Z29" i="8"/>
  <c r="Z42" i="8"/>
  <c r="AA42" i="8" s="1"/>
  <c r="Z38" i="8"/>
  <c r="Z44" i="8"/>
  <c r="Z45" i="8"/>
  <c r="Z47" i="8"/>
  <c r="AA47" i="8" s="1"/>
  <c r="Z84" i="8"/>
  <c r="Z90" i="8"/>
  <c r="Z88" i="8"/>
  <c r="AA38" i="8" l="1"/>
  <c r="Z36" i="8"/>
  <c r="AA36" i="8" s="1"/>
  <c r="AA88" i="8"/>
  <c r="Z35" i="8"/>
  <c r="AA35" i="8" s="1"/>
  <c r="Z95" i="8"/>
  <c r="AA95" i="8" s="1"/>
  <c r="Z60" i="8"/>
  <c r="AA60" i="8" s="1"/>
  <c r="AA52" i="8"/>
  <c r="Z41" i="8"/>
  <c r="AA41" i="8" s="1"/>
  <c r="Z51" i="8"/>
  <c r="AA51" i="8" s="1"/>
  <c r="Z39" i="8"/>
  <c r="AA39" i="8" s="1"/>
  <c r="AA66" i="8"/>
  <c r="AA56" i="8"/>
  <c r="AA27" i="8"/>
  <c r="AA45" i="8"/>
  <c r="AA93" i="8"/>
  <c r="AA59" i="8"/>
  <c r="AA50" i="8"/>
  <c r="Z25" i="8"/>
  <c r="AA25" i="8" s="1"/>
  <c r="Z85" i="8"/>
  <c r="Z61" i="8"/>
  <c r="AA61" i="8" s="1"/>
  <c r="AA53" i="8"/>
  <c r="Z64" i="8"/>
  <c r="AA64" i="8" s="1"/>
  <c r="Z91" i="8"/>
  <c r="Z94" i="8"/>
  <c r="AA94" i="8" s="1"/>
  <c r="Z34" i="8"/>
  <c r="AA34" i="8" s="1"/>
  <c r="Z49" i="8"/>
  <c r="AA49" i="8" s="1"/>
  <c r="Z67" i="8"/>
  <c r="AA67" i="8" s="1"/>
  <c r="Z97" i="8"/>
  <c r="AA97" i="8" s="1"/>
  <c r="Z40" i="8"/>
  <c r="AA40" i="8" s="1"/>
  <c r="Z58" i="8"/>
  <c r="AA58" i="8" s="1"/>
  <c r="Z28" i="8"/>
  <c r="AA28" i="8" s="1"/>
  <c r="AA83" i="8"/>
  <c r="Z46" i="8"/>
  <c r="AA46" i="8" s="1"/>
  <c r="Z55" i="8"/>
  <c r="AA55" i="8" s="1"/>
  <c r="AA80" i="8"/>
  <c r="AA71" i="8"/>
  <c r="AA74" i="8"/>
  <c r="Z43" i="8"/>
  <c r="AA43" i="8" s="1"/>
  <c r="Z37" i="8"/>
  <c r="AA37" i="8" s="1"/>
  <c r="AA24" i="8"/>
  <c r="Z77" i="8"/>
  <c r="AA77" i="8" s="1"/>
  <c r="Z98" i="8"/>
  <c r="AA98" i="8" s="1"/>
  <c r="Z92" i="8"/>
  <c r="AA92" i="8" s="1"/>
  <c r="Z70" i="8"/>
  <c r="AA70" i="8" s="1"/>
  <c r="Z78" i="8"/>
  <c r="AA78" i="8" s="1"/>
  <c r="Z63" i="8"/>
  <c r="AA63" i="8" s="1"/>
  <c r="AA31" i="8"/>
  <c r="AA79" i="8"/>
  <c r="AA44" i="8"/>
  <c r="AA96" i="8"/>
  <c r="Z82" i="8"/>
  <c r="AA82" i="8" s="1"/>
  <c r="Z76" i="8"/>
  <c r="AA76" i="8" s="1"/>
  <c r="Z89" i="8"/>
  <c r="AA89" i="8" s="1"/>
  <c r="AA91" i="8"/>
  <c r="AA85" i="8"/>
  <c r="AA29" i="8"/>
  <c r="Z81" i="8"/>
  <c r="AA81" i="8" s="1"/>
  <c r="Z75" i="8"/>
  <c r="AA75" i="8" s="1"/>
  <c r="AA90" i="8"/>
  <c r="AA84" i="8"/>
  <c r="Z26" i="8"/>
  <c r="AA26" i="8" s="1"/>
  <c r="Z87" i="8"/>
  <c r="AA87" i="8" s="1"/>
  <c r="Z86" i="8"/>
  <c r="AA86" i="8" s="1"/>
  <c r="Z32" i="8"/>
  <c r="AA32" i="8" s="1"/>
  <c r="AA99" i="8"/>
  <c r="Q16" i="8"/>
  <c r="W26" i="8" l="1"/>
  <c r="T26" i="8"/>
  <c r="V26" i="8"/>
  <c r="U26" i="8"/>
  <c r="U25" i="8"/>
  <c r="T25" i="8"/>
  <c r="V25" i="8"/>
  <c r="W25" i="8"/>
  <c r="W24" i="8"/>
  <c r="T24" i="8"/>
  <c r="V24" i="8"/>
  <c r="U24" i="8"/>
  <c r="Z100" i="8"/>
  <c r="Z101" i="8"/>
  <c r="E7" i="8"/>
  <c r="E22" i="8"/>
  <c r="L26" i="8" l="1"/>
  <c r="X26" i="8" s="1"/>
  <c r="L25" i="8"/>
  <c r="X25" i="8" s="1"/>
  <c r="L24" i="8"/>
  <c r="X24" i="8" s="1"/>
  <c r="Z102" i="8"/>
  <c r="Z23" i="8"/>
  <c r="Z22" i="8"/>
  <c r="Z103" i="8"/>
  <c r="Z104" i="8"/>
  <c r="Z105" i="8"/>
  <c r="B17" i="9"/>
  <c r="Z109" i="8" l="1"/>
  <c r="Z108" i="8"/>
  <c r="Z107" i="8"/>
  <c r="Z112" i="8"/>
  <c r="Z106" i="8"/>
  <c r="Z111" i="8"/>
  <c r="Z110" i="8"/>
  <c r="Y20" i="8"/>
  <c r="P20" i="8" l="1"/>
  <c r="AA104" i="8"/>
  <c r="AA105" i="8"/>
  <c r="AA106" i="8"/>
  <c r="AA107" i="8"/>
  <c r="Q20" i="8"/>
  <c r="O20" i="8"/>
  <c r="M20" i="8"/>
  <c r="N20" i="8"/>
  <c r="R20" i="8"/>
  <c r="AA110" i="8"/>
  <c r="AA111" i="8"/>
  <c r="AA112" i="8"/>
  <c r="AA108" i="8"/>
  <c r="AA109" i="8"/>
  <c r="AA103" i="8"/>
  <c r="AA23" i="8" l="1"/>
  <c r="AA102" i="8"/>
  <c r="AA101" i="8"/>
  <c r="AA100" i="8"/>
  <c r="S22" i="8"/>
  <c r="B2" i="8"/>
  <c r="T23" i="8" l="1"/>
  <c r="W23" i="8"/>
  <c r="V23" i="8"/>
  <c r="U23" i="8"/>
  <c r="AA22" i="8"/>
  <c r="L23" i="8" l="1"/>
  <c r="X23" i="8" s="1"/>
  <c r="T22" i="8"/>
  <c r="U22" i="8"/>
  <c r="V22" i="8"/>
  <c r="W22" i="8"/>
  <c r="L22" i="8" l="1"/>
  <c r="X22" i="8" s="1"/>
  <c r="L20" i="8" l="1"/>
  <c r="X20" i="8" s="1"/>
  <c r="X16" i="8" l="1"/>
  <c r="L16" i="8"/>
</calcChain>
</file>

<file path=xl/sharedStrings.xml><?xml version="1.0" encoding="utf-8"?>
<sst xmlns="http://schemas.openxmlformats.org/spreadsheetml/2006/main" count="158" uniqueCount="128">
  <si>
    <t>Breakfast</t>
  </si>
  <si>
    <t>Lunch</t>
  </si>
  <si>
    <t>Dinner</t>
  </si>
  <si>
    <t>Incidental Expenses</t>
  </si>
  <si>
    <t># Provided Breakfasts</t>
  </si>
  <si>
    <t># Provided Dinners</t>
  </si>
  <si>
    <t># Provided Lunches</t>
  </si>
  <si>
    <t>Travel End Date:</t>
  </si>
  <si>
    <t>Travel Start Date:</t>
  </si>
  <si>
    <t>First/Last Day Per Diem</t>
  </si>
  <si>
    <t>Full Day Per Diem</t>
  </si>
  <si>
    <t>M &amp;IE Rate</t>
  </si>
  <si>
    <t>Incidentals</t>
  </si>
  <si>
    <t>&gt;265</t>
  </si>
  <si>
    <t>Per Diem Rate</t>
  </si>
  <si>
    <t>Location</t>
  </si>
  <si>
    <t>Rate Type</t>
  </si>
  <si>
    <t>Domestic Rates (GSA)</t>
  </si>
  <si>
    <t>International</t>
  </si>
  <si>
    <t>Total</t>
  </si>
  <si>
    <t>Incidental</t>
  </si>
  <si>
    <t>Bfast</t>
  </si>
  <si>
    <t>D/I</t>
  </si>
  <si>
    <t>Full Amt</t>
  </si>
  <si>
    <t>International Deductions</t>
  </si>
  <si>
    <t>Travel Details</t>
  </si>
  <si>
    <t>M&amp;IE Total</t>
  </si>
  <si>
    <t>Transportation</t>
  </si>
  <si>
    <t>Type</t>
  </si>
  <si>
    <t>Car Rental</t>
  </si>
  <si>
    <t>Ground/Service</t>
  </si>
  <si>
    <t>Car Mileage</t>
  </si>
  <si>
    <t>Amount</t>
  </si>
  <si>
    <t>TOTALS:</t>
  </si>
  <si>
    <t>Not Claiming Per Diem</t>
  </si>
  <si>
    <t>Personal Day?
Yes = 1</t>
  </si>
  <si>
    <t>Travel Claim Worksheet</t>
  </si>
  <si>
    <t>Ground Transport*</t>
  </si>
  <si>
    <t>Miles*</t>
  </si>
  <si>
    <t>Airfare*</t>
  </si>
  <si>
    <t>Lodging*</t>
  </si>
  <si>
    <t>Business Expense*</t>
  </si>
  <si>
    <t>Travel Purpose:</t>
  </si>
  <si>
    <t>Car Rental*</t>
  </si>
  <si>
    <t xml:space="preserve">Alaska/Hawaii (DoD) or
International Rates (State Dept) </t>
  </si>
  <si>
    <t>Provided Meals/
Meals outside of Trip</t>
  </si>
  <si>
    <t>M&amp;IE Rates/Day
based on Rate Type</t>
  </si>
  <si>
    <t>Notes (optional)</t>
  </si>
  <si>
    <t>Enter Name and ID.</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</si>
  <si>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</si>
  <si>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</si>
  <si>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In the Travel Details section, select the "location" for each night of travel.</t>
  </si>
  <si>
    <t>Search the Dept of State site for the international M&amp;IE per diem rates. Enter the resulting value in column 3 of the Location table.</t>
  </si>
  <si>
    <t>If a personal day was taken, enter "1" in the Personal Day column.</t>
  </si>
  <si>
    <t>Enter the amount for the Airfare and Lodging.</t>
  </si>
  <si>
    <t>Enter amount of Ground Transport (Uber, Lyft, Taxi, Bus, Passenger Ship, Shuttle, Taxi, Train, etc), then enter Car Rental amount.</t>
  </si>
  <si>
    <t>Instructions for completing the Travel Claim Worksheet</t>
  </si>
  <si>
    <t>For conversion rates, refer to OANDA Currency Converter.</t>
  </si>
  <si>
    <t>Version</t>
  </si>
  <si>
    <t>Original</t>
  </si>
  <si>
    <t>Merged cells X10:Y11, F11:P11</t>
  </si>
  <si>
    <t>Changes</t>
  </si>
  <si>
    <t>Date</t>
  </si>
  <si>
    <t>Set all personal days and provided meals to be number value and not formula</t>
  </si>
  <si>
    <t>Adjusted mileage rate from .655 for 2023 to .67 for 2024</t>
  </si>
  <si>
    <t>Domestic Ranges</t>
  </si>
  <si>
    <t>Modified workbook to accommodate new per diem rates effective 10/1/24)</t>
  </si>
  <si>
    <r>
      <t xml:space="preserve">Travel Date
</t>
    </r>
    <r>
      <rPr>
        <b/>
        <sz val="9"/>
        <color rgb="FFFF0000"/>
        <rFont val="Roboto"/>
      </rPr>
      <t>required</t>
    </r>
  </si>
  <si>
    <t>Year Effective</t>
  </si>
  <si>
    <t>Column1</t>
  </si>
  <si>
    <t>202459</t>
  </si>
  <si>
    <t>202464</t>
  </si>
  <si>
    <t>202469</t>
  </si>
  <si>
    <t>202474</t>
  </si>
  <si>
    <t>202479</t>
  </si>
  <si>
    <t>202568</t>
  </si>
  <si>
    <t>202574</t>
  </si>
  <si>
    <t>202580</t>
  </si>
  <si>
    <t>202586</t>
  </si>
  <si>
    <t>202592</t>
  </si>
  <si>
    <t>GSA FY</t>
  </si>
  <si>
    <t>Rate Unique #</t>
  </si>
  <si>
    <t>2023/24</t>
  </si>
  <si>
    <t>2024/25</t>
  </si>
  <si>
    <t>Traveler Name:</t>
  </si>
  <si>
    <t>CSUN ID:</t>
  </si>
  <si>
    <t>eTravel</t>
  </si>
  <si>
    <t>The traveler is responsible for adherence to CSU and TUC Travel Policy.</t>
  </si>
  <si>
    <t xml:space="preserve">AC042 Travel Policy </t>
  </si>
  <si>
    <t xml:space="preserve">Reimbursement of Travel Expenses </t>
  </si>
  <si>
    <t>Refer to Travel policy for complete rules &amp; guidelines.</t>
  </si>
  <si>
    <t>Date:</t>
  </si>
  <si>
    <t xml:space="preserve">I certify that this is a true statement of the travel expenses incurred by me in accordance with the applicable TUC procedures and that all items shown were for the official business of TUC. Signing validates that all expenses on this form are true and correct and that you will not be seeking reimbursement from another source. </t>
  </si>
  <si>
    <t>Claimant Signature:</t>
  </si>
  <si>
    <t>Approver Signature:</t>
  </si>
  <si>
    <t>Traveler Home Address:</t>
  </si>
  <si>
    <t>Email:</t>
  </si>
  <si>
    <t xml:space="preserve">Claim Prepared by: </t>
  </si>
  <si>
    <t xml:space="preserve">Mileage Rates </t>
  </si>
  <si>
    <t>http://www.mapquest.com/</t>
  </si>
  <si>
    <t>ACCOUNT</t>
  </si>
  <si>
    <t>FUND</t>
  </si>
  <si>
    <t>DEPT ID</t>
  </si>
  <si>
    <t>PROJECT</t>
  </si>
  <si>
    <t>AMOUNT</t>
  </si>
  <si>
    <t>COST ALLOCATION</t>
  </si>
  <si>
    <t>Amount Due to Traveler</t>
  </si>
  <si>
    <t>TOTAL ALLOCATED</t>
  </si>
  <si>
    <t>Verification of Allocated</t>
  </si>
  <si>
    <t>International Currency Converter</t>
  </si>
  <si>
    <t>Approver Name:</t>
  </si>
  <si>
    <r>
      <t xml:space="preserve">This Travel Expense Claim Form is for </t>
    </r>
    <r>
      <rPr>
        <b/>
        <u/>
        <sz val="11"/>
        <color theme="1"/>
        <rFont val="Calibri"/>
        <family val="2"/>
        <scheme val="minor"/>
      </rPr>
      <t>exceptions</t>
    </r>
    <r>
      <rPr>
        <b/>
        <sz val="11"/>
        <color theme="1"/>
        <rFont val="Calibri"/>
        <family val="2"/>
        <scheme val="minor"/>
      </rPr>
      <t xml:space="preserve"> that cannot be processed in eTravel.</t>
    </r>
  </si>
  <si>
    <t xml:space="preserve">Exceptions could include:  multiple travelers, multiple cost allocations, participant support travel account, </t>
  </si>
  <si>
    <t>parking &amp; mileage only,  &gt;50 lines, International travel with personal use, no access to eTravel.</t>
  </si>
  <si>
    <t xml:space="preserve">Checks requested for pick up and not picked up in 5 days will be mailed. </t>
  </si>
  <si>
    <t>ACH form</t>
  </si>
  <si>
    <r>
      <t>Amount will be deposited to ACH on file. If Urgent Request (</t>
    </r>
    <r>
      <rPr>
        <b/>
        <i/>
        <u/>
        <sz val="10"/>
        <color theme="1"/>
        <rFont val="Roboto"/>
      </rPr>
      <t>only</t>
    </r>
    <r>
      <rPr>
        <b/>
        <sz val="10"/>
        <color theme="1"/>
        <rFont val="Roboto"/>
      </rPr>
      <t>) to pick up the check &amp; not on ACH-Check Here</t>
    </r>
  </si>
  <si>
    <t>Advance*/ PCard</t>
  </si>
  <si>
    <r>
      <rPr>
        <b/>
        <sz val="11"/>
        <color rgb="FF000000"/>
        <rFont val="Calibri"/>
        <family val="2"/>
        <scheme val="minor"/>
      </rPr>
      <t>Enter Travel Start and End Dates</t>
    </r>
    <r>
      <rPr>
        <sz val="11"/>
        <color rgb="FF000000"/>
        <rFont val="Calibri"/>
        <family val="2"/>
        <scheme val="minor"/>
      </rPr>
      <t>. (You will receive a prompt if the total number of days at top differs from the detail. The start date determines the per diem value used.)</t>
    </r>
  </si>
  <si>
    <r>
      <rPr>
        <b/>
        <sz val="11"/>
        <color rgb="FF000000"/>
        <rFont val="Calibri"/>
        <family val="2"/>
        <scheme val="minor"/>
      </rPr>
      <t>Populate the location table with the domestic or international cities/states or country where you lodged for the night.</t>
    </r>
    <r>
      <rPr>
        <sz val="11"/>
        <color rgb="FF000000"/>
        <rFont val="Calibri"/>
        <family val="2"/>
        <scheme val="minor"/>
      </rPr>
      <t xml:space="preserve"> Each location must be unique. </t>
    </r>
    <r>
      <rPr>
        <b/>
        <sz val="11"/>
        <color rgb="FF000000"/>
        <rFont val="Calibri"/>
        <family val="2"/>
        <scheme val="minor"/>
      </rPr>
      <t>If two rates are needed for the same location but per diem rate changed, add a rate #1 or rate #2 to the location names.</t>
    </r>
    <r>
      <rPr>
        <sz val="11"/>
        <color rgb="FF000000"/>
        <rFont val="Calibri"/>
        <family val="2"/>
        <scheme val="minor"/>
      </rPr>
      <t xml:space="preserve"> Please validate rates are appropriate per year. If entering values that cross over October 1st, all per diem rates will be available with 2023/24 rates above "International" and 2024/25 below "International". Since $74 is available in both fiscal years, select the rate will calculate for either fiscal year.</t>
    </r>
  </si>
  <si>
    <r>
      <rPr>
        <b/>
        <sz val="11"/>
        <color rgb="FF000000"/>
        <rFont val="Calibri"/>
        <family val="2"/>
        <scheme val="minor"/>
      </rPr>
      <t>For each location, in the Rate Type column, determine if you are claiming first/last day, full days, or "Not Claiming Per Diem"</t>
    </r>
    <r>
      <rPr>
        <sz val="11"/>
        <color rgb="FF000000"/>
        <rFont val="Calibri"/>
        <family val="2"/>
        <scheme val="minor"/>
      </rPr>
      <t>. For any first/last day, 75% of the daily rate will be the max. (First/last day rates restart on days surrounding personal travel)</t>
    </r>
  </si>
  <si>
    <r>
      <rPr>
        <b/>
        <sz val="11"/>
        <color rgb="FF000000"/>
        <rFont val="Calibri"/>
        <family val="2"/>
        <scheme val="minor"/>
      </rPr>
      <t xml:space="preserve">Enter the travel date. </t>
    </r>
    <r>
      <rPr>
        <sz val="11"/>
        <color rgb="FF000000"/>
        <rFont val="Calibri"/>
        <family val="2"/>
        <scheme val="minor"/>
      </rPr>
      <t xml:space="preserve">If travel date is not entered, the M&amp;IE rate will display as $0 until it has a value. If the value does not correctly match the per diem value for that year, the rate will continue to display $0. </t>
    </r>
  </si>
  <si>
    <r>
      <rPr>
        <b/>
        <sz val="11"/>
        <color rgb="FF000000"/>
        <rFont val="Calibri"/>
        <family val="2"/>
        <scheme val="minor"/>
      </rPr>
      <t>Enter each meal provided by any source not in the trip itenerary</t>
    </r>
    <r>
      <rPr>
        <sz val="11"/>
        <color rgb="FF000000"/>
        <rFont val="Calibri"/>
        <family val="2"/>
        <scheme val="minor"/>
      </rPr>
      <t xml:space="preserve">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</si>
  <si>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r>
      <rPr>
        <b/>
        <sz val="11"/>
        <color rgb="FF000000"/>
        <rFont val="Calibri"/>
        <family val="2"/>
        <scheme val="minor"/>
      </rPr>
      <t>Enter your business expense</t>
    </r>
    <r>
      <rPr>
        <sz val="11"/>
        <color rgb="FF000000"/>
        <rFont val="Calibri"/>
        <family val="2"/>
        <scheme val="minor"/>
      </rPr>
      <t>s (conference registration/event fee, baggage, car rental fuel, hotel internet or business fees, etc).</t>
    </r>
  </si>
  <si>
    <r>
      <rPr>
        <b/>
        <sz val="11"/>
        <color rgb="FF000000"/>
        <rFont val="Calibri"/>
        <family val="2"/>
        <scheme val="minor"/>
      </rPr>
      <t xml:space="preserve">Insert amounts that have already been paid by the university </t>
    </r>
    <r>
      <rPr>
        <sz val="11"/>
        <color rgb="FF000000"/>
        <rFont val="Calibri"/>
        <family val="2"/>
        <scheme val="minor"/>
      </rPr>
      <t>(cash/card) in the Advance column and review the 'Due to Traveler' amount.</t>
    </r>
  </si>
  <si>
    <r>
      <rPr>
        <b/>
        <sz val="11"/>
        <color rgb="FF000000"/>
        <rFont val="Calibri"/>
        <family val="2"/>
        <scheme val="minor"/>
      </rPr>
      <t>Sign to validate</t>
    </r>
    <r>
      <rPr>
        <sz val="11"/>
        <color rgb="FF000000"/>
        <rFont val="Calibri"/>
        <family val="2"/>
        <scheme val="minor"/>
      </rPr>
      <t xml:space="preserve"> that all expenses on this form are true and correct and that you will not be seeking reimbursement from another source.</t>
    </r>
  </si>
  <si>
    <r>
      <rPr>
        <b/>
        <sz val="11"/>
        <color rgb="FF000000"/>
        <rFont val="Calibri"/>
        <family val="2"/>
        <scheme val="minor"/>
      </rPr>
      <t>Print page to PDF and attach to the Claim Submission form for routing</t>
    </r>
    <r>
      <rPr>
        <sz val="11"/>
        <color rgb="FF000000"/>
        <rFont val="Calibri"/>
        <family val="2"/>
        <scheme val="minor"/>
      </rPr>
      <t xml:space="preserve">. </t>
    </r>
    <r>
      <rPr>
        <b/>
        <sz val="11"/>
        <color rgb="FF000000"/>
        <rFont val="Calibri"/>
        <family val="2"/>
        <scheme val="minor"/>
      </rPr>
      <t>Ensure additional back-up/supporting documentation is also provided</t>
    </r>
    <r>
      <rPr>
        <sz val="11"/>
        <color rgb="FF000000"/>
        <rFont val="Calibri"/>
        <family val="2"/>
        <scheme val="minor"/>
      </rPr>
      <t xml:space="preserve"> (identified with asterisk*).</t>
    </r>
  </si>
  <si>
    <r>
      <t xml:space="preserve">Location </t>
    </r>
    <r>
      <rPr>
        <sz val="9"/>
        <color theme="1"/>
        <rFont val="Roboto"/>
      </rPr>
      <t>(Only Enter Lodging Destinations)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</si>
</sst>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 numFmtId="166" formatCode="_(&quot;$&quot;* #,##0.000_);_(&quot;$&quot;* \(#,##0.000\);_(&quot;$&quot;* &quot;-&quot;??_);_(@_)"/>
  </numFmts>
  <fonts count="54">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b/>
      <u/>
      <sz val="11"/>
      <color theme="10"/>
      <name val="Calibri"/>
      <family val="2"/>
      <scheme val="minor"/>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sz val="6"/>
      <color theme="0" tint="-0.34998626667073579"/>
      <name val="Calibri"/>
      <family val="2"/>
      <scheme val="minor"/>
    </font>
    <font>
      <b/>
      <sz val="9"/>
      <color theme="0"/>
      <name val="Roboto"/>
    </font>
    <font>
      <b/>
      <sz val="9"/>
      <color rgb="FF1B1B1B"/>
      <name val="Roboto"/>
    </font>
    <font>
      <sz val="11"/>
      <color rgb="FF000000"/>
      <name val="Calibri"/>
      <family val="2"/>
      <scheme val="minor"/>
    </font>
    <font>
      <i/>
      <sz val="11"/>
      <color rgb="FF000000"/>
      <name val="Calibri"/>
      <family val="2"/>
      <scheme val="minor"/>
    </font>
    <font>
      <sz val="11"/>
      <name val="Calibri"/>
      <family val="2"/>
      <scheme val="minor"/>
    </font>
    <font>
      <b/>
      <sz val="12"/>
      <color theme="0"/>
      <name val="Calibri"/>
      <family val="2"/>
      <scheme val="minor"/>
    </font>
    <font>
      <i/>
      <sz val="11"/>
      <name val="Calibri"/>
      <family val="2"/>
      <scheme val="minor"/>
    </font>
    <font>
      <b/>
      <sz val="9"/>
      <color rgb="FFFF0000"/>
      <name val="Roboto"/>
    </font>
    <font>
      <b/>
      <sz val="10"/>
      <color theme="1"/>
      <name val="Roboto"/>
    </font>
    <font>
      <u/>
      <sz val="11"/>
      <color theme="10"/>
      <name val="Arial"/>
      <family val="2"/>
    </font>
    <font>
      <b/>
      <sz val="8"/>
      <name val="Arial"/>
      <family val="2"/>
    </font>
    <font>
      <b/>
      <sz val="9"/>
      <color indexed="8"/>
      <name val="Arial"/>
      <family val="2"/>
    </font>
    <font>
      <u/>
      <sz val="9"/>
      <color theme="8" tint="-0.249977111117893"/>
      <name val="Roboto"/>
    </font>
    <font>
      <sz val="11"/>
      <color indexed="8"/>
      <name val="Calibri"/>
      <family val="2"/>
      <scheme val="minor"/>
    </font>
    <font>
      <sz val="9"/>
      <color indexed="8"/>
      <name val="Arial"/>
      <family val="2"/>
    </font>
    <font>
      <b/>
      <i/>
      <sz val="11"/>
      <color theme="1"/>
      <name val="Calibri"/>
      <family val="2"/>
      <scheme val="minor"/>
    </font>
    <font>
      <sz val="11"/>
      <color rgb="FFFF0000"/>
      <name val="Calibri"/>
      <family val="2"/>
      <scheme val="minor"/>
    </font>
    <font>
      <i/>
      <sz val="11"/>
      <color rgb="FFFF0000"/>
      <name val="Calibri"/>
      <family val="2"/>
      <scheme val="minor"/>
    </font>
    <font>
      <b/>
      <sz val="10"/>
      <color theme="1"/>
      <name val="Calibri"/>
      <family val="2"/>
      <scheme val="minor"/>
    </font>
    <font>
      <b/>
      <sz val="16"/>
      <name val="Calibri"/>
      <family val="2"/>
      <scheme val="minor"/>
    </font>
    <font>
      <sz val="10"/>
      <name val="Calibri"/>
      <family val="2"/>
      <scheme val="minor"/>
    </font>
    <font>
      <b/>
      <sz val="8"/>
      <name val="Calibri"/>
      <family val="2"/>
      <scheme val="minor"/>
    </font>
    <font>
      <b/>
      <sz val="11"/>
      <name val="Calibri"/>
      <family val="2"/>
      <scheme val="minor"/>
    </font>
    <font>
      <i/>
      <sz val="11"/>
      <color indexed="9"/>
      <name val="Calibri"/>
      <family val="2"/>
      <scheme val="minor"/>
    </font>
    <font>
      <b/>
      <sz val="11"/>
      <color indexed="8"/>
      <name val="Calibri"/>
      <family val="2"/>
      <scheme val="minor"/>
    </font>
    <font>
      <sz val="11"/>
      <color theme="1"/>
      <name val="Arial"/>
      <family val="2"/>
    </font>
    <font>
      <sz val="9"/>
      <color theme="1"/>
      <name val="Calibri"/>
      <family val="2"/>
      <scheme val="minor"/>
    </font>
    <font>
      <sz val="9"/>
      <color theme="1"/>
      <name val="Arial"/>
      <family val="2"/>
    </font>
    <font>
      <b/>
      <sz val="9"/>
      <name val="Arial"/>
      <family val="2"/>
    </font>
    <font>
      <b/>
      <sz val="10"/>
      <color theme="1"/>
      <name val="Arial"/>
      <family val="2"/>
    </font>
    <font>
      <b/>
      <sz val="10"/>
      <color indexed="8"/>
      <name val="Arial"/>
      <family val="2"/>
    </font>
    <font>
      <sz val="10"/>
      <color theme="1"/>
      <name val="Arial"/>
      <family val="2"/>
    </font>
    <font>
      <b/>
      <u/>
      <sz val="11"/>
      <color theme="1"/>
      <name val="Calibri"/>
      <family val="2"/>
      <scheme val="minor"/>
    </font>
    <font>
      <sz val="11"/>
      <color indexed="8"/>
      <name val="Arial"/>
      <family val="2"/>
    </font>
    <font>
      <b/>
      <sz val="10"/>
      <color rgb="FF1B1B1B"/>
      <name val="Roboto"/>
    </font>
    <font>
      <b/>
      <i/>
      <u/>
      <sz val="10"/>
      <color theme="1"/>
      <name val="Roboto"/>
    </font>
    <font>
      <b/>
      <sz val="11"/>
      <color rgb="FF000000"/>
      <name val="Calibri"/>
      <family val="2"/>
      <scheme val="minor"/>
    </font>
    <font>
      <sz val="9"/>
      <color theme="1"/>
      <name val="Roboto"/>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79998168889431442"/>
        <bgColor rgb="FF000000"/>
      </patternFill>
    </fill>
    <fill>
      <patternFill patternType="solid">
        <fgColor rgb="FFE0E6EB"/>
        <bgColor rgb="FF000000"/>
      </patternFill>
    </fill>
    <fill>
      <patternFill patternType="solid">
        <fgColor rgb="FFFFCC00"/>
        <bgColor indexed="64"/>
      </patternFill>
    </fill>
    <fill>
      <patternFill patternType="solid">
        <fgColor theme="0"/>
        <bgColor indexed="64"/>
      </patternFill>
    </fill>
    <fill>
      <patternFill patternType="solid">
        <fgColor theme="2"/>
        <bgColor indexed="64"/>
      </patternFill>
    </fill>
    <fill>
      <patternFill patternType="solid">
        <fgColor rgb="FFFFC0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mediumDashDotDot">
        <color indexed="64"/>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style="thin">
        <color indexed="64"/>
      </bottom>
      <diagonal/>
    </border>
    <border>
      <left/>
      <right style="mediumDashDotDot">
        <color indexed="64"/>
      </right>
      <top/>
      <bottom style="thin">
        <color indexed="64"/>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style="mediumDashDotDot">
        <color indexed="64"/>
      </right>
      <top/>
      <bottom style="mediumDashDotDot">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DashDotDot">
        <color indexed="64"/>
      </top>
      <bottom style="thin">
        <color indexed="64"/>
      </bottom>
      <diagonal/>
    </border>
  </borders>
  <cellStyleXfs count="5">
    <xf numFmtId="0" fontId="0" fillId="0" borderId="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40">
    <xf numFmtId="0" fontId="0" fillId="0" borderId="0" xfId="0"/>
    <xf numFmtId="0" fontId="5" fillId="0" borderId="0" xfId="0" applyFont="1"/>
    <xf numFmtId="0" fontId="6" fillId="0" borderId="0" xfId="0" applyFont="1"/>
    <xf numFmtId="164" fontId="0" fillId="0" borderId="0" xfId="0" applyNumberFormat="1"/>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Alignment="1">
      <alignment wrapText="1"/>
    </xf>
    <xf numFmtId="0" fontId="10" fillId="0" borderId="0" xfId="2" applyFont="1"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applyAlignment="1">
      <alignment vertical="top"/>
    </xf>
    <xf numFmtId="0" fontId="0" fillId="0" borderId="2" xfId="0" applyBorder="1"/>
    <xf numFmtId="0" fontId="12" fillId="0" borderId="0" xfId="0" applyFont="1" applyAlignment="1">
      <alignment vertical="center"/>
    </xf>
    <xf numFmtId="0" fontId="3" fillId="4" borderId="18" xfId="0" applyFont="1" applyFill="1" applyBorder="1" applyAlignment="1" applyProtection="1">
      <alignment vertical="center" wrapText="1"/>
      <protection locked="0"/>
    </xf>
    <xf numFmtId="0" fontId="3" fillId="4" borderId="1" xfId="0" applyFont="1" applyFill="1" applyBorder="1" applyAlignment="1" applyProtection="1">
      <alignment vertical="center" wrapText="1"/>
      <protection locked="0"/>
    </xf>
    <xf numFmtId="8" fontId="3" fillId="2" borderId="1" xfId="0" applyNumberFormat="1" applyFont="1" applyFill="1" applyBorder="1" applyAlignment="1">
      <alignment vertical="center" wrapText="1"/>
    </xf>
    <xf numFmtId="14" fontId="3" fillId="4" borderId="1" xfId="0" applyNumberFormat="1" applyFont="1" applyFill="1" applyBorder="1" applyAlignment="1" applyProtection="1">
      <alignment vertical="center" wrapText="1"/>
      <protection locked="0"/>
    </xf>
    <xf numFmtId="1" fontId="3" fillId="4" borderId="1" xfId="0" applyNumberFormat="1" applyFont="1" applyFill="1" applyBorder="1" applyAlignment="1" applyProtection="1">
      <alignment vertical="center" wrapText="1"/>
      <protection locked="0"/>
    </xf>
    <xf numFmtId="165" fontId="3" fillId="4" borderId="1" xfId="0" applyNumberFormat="1" applyFont="1" applyFill="1" applyBorder="1" applyAlignment="1" applyProtection="1">
      <alignment vertical="center" wrapText="1"/>
      <protection locked="0"/>
    </xf>
    <xf numFmtId="0" fontId="14" fillId="0" borderId="1" xfId="0" applyFont="1" applyBorder="1" applyAlignment="1">
      <alignment vertical="top" wrapText="1"/>
    </xf>
    <xf numFmtId="0" fontId="14" fillId="4" borderId="13" xfId="0" applyFont="1" applyFill="1" applyBorder="1" applyProtection="1">
      <protection locked="0"/>
    </xf>
    <xf numFmtId="0" fontId="14" fillId="4" borderId="1" xfId="0" applyFont="1" applyFill="1" applyBorder="1" applyProtection="1">
      <protection locked="0"/>
    </xf>
    <xf numFmtId="0" fontId="14" fillId="4" borderId="12" xfId="0" applyFont="1" applyFill="1" applyBorder="1" applyProtection="1">
      <protection locked="0"/>
    </xf>
    <xf numFmtId="0" fontId="5" fillId="0" borderId="0" xfId="0" applyFont="1" applyAlignment="1">
      <alignment horizontal="left" wrapText="1"/>
    </xf>
    <xf numFmtId="14" fontId="15" fillId="0" borderId="0" xfId="0" applyNumberFormat="1" applyFont="1" applyAlignment="1">
      <alignment horizontal="left"/>
    </xf>
    <xf numFmtId="0" fontId="13" fillId="0" borderId="0" xfId="0" applyFont="1" applyAlignment="1">
      <alignment horizontal="left" vertical="top" wrapText="1"/>
    </xf>
    <xf numFmtId="8" fontId="16" fillId="5" borderId="14" xfId="0" applyNumberFormat="1" applyFont="1" applyFill="1" applyBorder="1" applyAlignment="1">
      <alignment horizontal="right" vertical="center" wrapText="1"/>
    </xf>
    <xf numFmtId="8" fontId="16" fillId="5" borderId="15" xfId="0" applyNumberFormat="1" applyFont="1" applyFill="1" applyBorder="1" applyAlignment="1">
      <alignment horizontal="right" vertical="center" wrapText="1"/>
    </xf>
    <xf numFmtId="0" fontId="17" fillId="3" borderId="13" xfId="0" applyFont="1" applyFill="1" applyBorder="1" applyAlignment="1">
      <alignment vertical="center" wrapText="1"/>
    </xf>
    <xf numFmtId="0" fontId="17" fillId="3" borderId="13" xfId="0" applyFont="1" applyFill="1" applyBorder="1" applyAlignment="1">
      <alignment horizontal="center" vertical="center" wrapText="1"/>
    </xf>
    <xf numFmtId="0" fontId="7" fillId="0" borderId="0" xfId="2"/>
    <xf numFmtId="0" fontId="18" fillId="0" borderId="0" xfId="0" applyFont="1" applyAlignment="1">
      <alignment wrapText="1"/>
    </xf>
    <xf numFmtId="0" fontId="7" fillId="0" borderId="0" xfId="2" applyAlignment="1">
      <alignment wrapText="1"/>
    </xf>
    <xf numFmtId="0" fontId="18" fillId="0" borderId="0" xfId="0" applyFont="1" applyAlignment="1">
      <alignment vertical="top" wrapText="1"/>
    </xf>
    <xf numFmtId="0" fontId="7" fillId="0" borderId="0" xfId="2" applyAlignment="1">
      <alignment vertical="top" wrapText="1"/>
    </xf>
    <xf numFmtId="0" fontId="7" fillId="0" borderId="0" xfId="2" applyFill="1" applyBorder="1" applyAlignment="1">
      <alignment vertical="top" wrapText="1"/>
    </xf>
    <xf numFmtId="0" fontId="13" fillId="0" borderId="0" xfId="0" applyFont="1" applyAlignment="1">
      <alignment vertical="top" wrapText="1"/>
    </xf>
    <xf numFmtId="0" fontId="22" fillId="0" borderId="21" xfId="0" applyFont="1" applyBorder="1"/>
    <xf numFmtId="0" fontId="0" fillId="0" borderId="22" xfId="0" applyBorder="1"/>
    <xf numFmtId="0" fontId="0" fillId="0" borderId="23" xfId="0" applyBorder="1"/>
    <xf numFmtId="0" fontId="0" fillId="0" borderId="17" xfId="0" applyBorder="1"/>
    <xf numFmtId="0" fontId="0" fillId="0" borderId="1" xfId="0" applyBorder="1"/>
    <xf numFmtId="0" fontId="0" fillId="0" borderId="18" xfId="0" applyBorder="1"/>
    <xf numFmtId="0" fontId="0" fillId="0" borderId="19" xfId="0" applyBorder="1"/>
    <xf numFmtId="14" fontId="0" fillId="0" borderId="19" xfId="0" applyNumberFormat="1" applyBorder="1"/>
    <xf numFmtId="0" fontId="5" fillId="0" borderId="16" xfId="0" applyFont="1" applyBorder="1"/>
    <xf numFmtId="0" fontId="5" fillId="0" borderId="13" xfId="0" applyFont="1" applyBorder="1"/>
    <xf numFmtId="0" fontId="0" fillId="0" borderId="12" xfId="0" applyBorder="1"/>
    <xf numFmtId="14" fontId="0" fillId="0" borderId="0" xfId="0" applyNumberFormat="1"/>
    <xf numFmtId="0" fontId="0" fillId="0" borderId="1" xfId="0" applyBorder="1" applyAlignment="1">
      <alignment wrapText="1"/>
    </xf>
    <xf numFmtId="164" fontId="3" fillId="0" borderId="0" xfId="0" applyNumberFormat="1" applyFont="1" applyAlignment="1">
      <alignment vertical="center" wrapText="1"/>
    </xf>
    <xf numFmtId="0" fontId="3" fillId="7" borderId="13" xfId="4" applyNumberFormat="1" applyFont="1" applyFill="1" applyBorder="1" applyAlignment="1" applyProtection="1">
      <alignment vertical="center" wrapText="1"/>
      <protection locked="0"/>
    </xf>
    <xf numFmtId="0" fontId="3" fillId="7" borderId="0" xfId="0" applyFont="1" applyFill="1" applyAlignment="1">
      <alignment vertical="center" wrapText="1"/>
    </xf>
    <xf numFmtId="14" fontId="5" fillId="0" borderId="0" xfId="0" applyNumberFormat="1" applyFont="1"/>
    <xf numFmtId="0" fontId="17" fillId="3" borderId="1" xfId="0" applyFont="1" applyFill="1" applyBorder="1" applyAlignment="1">
      <alignment horizontal="center" vertical="center" wrapText="1"/>
    </xf>
    <xf numFmtId="165" fontId="3" fillId="6" borderId="1" xfId="0" applyNumberFormat="1" applyFont="1" applyFill="1" applyBorder="1" applyAlignment="1" applyProtection="1">
      <alignment vertical="center" wrapText="1"/>
      <protection locked="0"/>
    </xf>
    <xf numFmtId="0" fontId="0" fillId="0" borderId="0" xfId="3" applyNumberFormat="1" applyFont="1" applyFill="1"/>
    <xf numFmtId="0" fontId="5" fillId="0" borderId="21" xfId="0" applyFont="1" applyBorder="1" applyAlignment="1">
      <alignment horizontal="right" vertical="center" wrapText="1"/>
    </xf>
    <xf numFmtId="0" fontId="27" fillId="9" borderId="19" xfId="0" applyFont="1" applyFill="1" applyBorder="1" applyAlignment="1" applyProtection="1">
      <alignment horizontal="center" vertical="center"/>
    </xf>
    <xf numFmtId="0" fontId="5" fillId="0" borderId="0" xfId="0" applyFont="1" applyAlignment="1">
      <alignment horizontal="right"/>
    </xf>
    <xf numFmtId="0" fontId="0" fillId="9" borderId="0" xfId="0" applyFill="1"/>
    <xf numFmtId="0" fontId="26" fillId="9" borderId="0" xfId="0" applyFont="1" applyFill="1" applyBorder="1" applyAlignment="1" applyProtection="1">
      <alignment horizontal="center"/>
    </xf>
    <xf numFmtId="0" fontId="0" fillId="9" borderId="0" xfId="0" applyFill="1" applyBorder="1"/>
    <xf numFmtId="0" fontId="0" fillId="0" borderId="0" xfId="0" applyBorder="1" applyAlignment="1">
      <alignment vertical="top" wrapText="1"/>
    </xf>
    <xf numFmtId="0" fontId="5" fillId="9" borderId="20" xfId="0" applyFont="1" applyFill="1" applyBorder="1" applyAlignment="1">
      <alignment horizontal="left" indent="9"/>
    </xf>
    <xf numFmtId="0" fontId="0" fillId="9" borderId="20" xfId="0" applyFill="1" applyBorder="1"/>
    <xf numFmtId="0" fontId="20" fillId="9" borderId="20" xfId="0" applyFont="1" applyFill="1" applyBorder="1" applyAlignment="1">
      <alignment vertical="top"/>
    </xf>
    <xf numFmtId="0" fontId="20" fillId="0" borderId="20" xfId="0" applyFont="1" applyBorder="1" applyAlignment="1">
      <alignment vertical="top"/>
    </xf>
    <xf numFmtId="0" fontId="20" fillId="0" borderId="18" xfId="0" applyFont="1" applyBorder="1" applyAlignment="1">
      <alignment vertical="top"/>
    </xf>
    <xf numFmtId="0" fontId="7" fillId="10" borderId="0" xfId="2" applyFill="1" applyBorder="1" applyAlignment="1" applyProtection="1">
      <protection locked="0"/>
    </xf>
    <xf numFmtId="166" fontId="29" fillId="10" borderId="20" xfId="3" applyNumberFormat="1" applyFont="1" applyFill="1" applyBorder="1" applyAlignment="1" applyProtection="1">
      <alignment vertical="center"/>
    </xf>
    <xf numFmtId="0" fontId="25" fillId="10" borderId="0" xfId="2" applyFont="1" applyFill="1" applyBorder="1" applyAlignment="1" applyProtection="1">
      <alignment horizontal="left"/>
      <protection locked="0"/>
    </xf>
    <xf numFmtId="0" fontId="10" fillId="10" borderId="0" xfId="2" applyFont="1" applyFill="1" applyAlignment="1">
      <alignment wrapText="1"/>
    </xf>
    <xf numFmtId="0" fontId="25" fillId="10" borderId="0" xfId="2" applyFont="1" applyFill="1" applyBorder="1" applyProtection="1">
      <protection locked="0"/>
    </xf>
    <xf numFmtId="0" fontId="0" fillId="10" borderId="0" xfId="0" applyFill="1" applyAlignment="1">
      <alignment wrapText="1"/>
    </xf>
    <xf numFmtId="0" fontId="0" fillId="0" borderId="0" xfId="0" applyBorder="1"/>
    <xf numFmtId="0" fontId="32" fillId="9" borderId="20" xfId="0" applyFont="1" applyFill="1" applyBorder="1"/>
    <xf numFmtId="0" fontId="26" fillId="9" borderId="25" xfId="0" applyFont="1" applyFill="1" applyBorder="1" applyAlignment="1" applyProtection="1">
      <alignment horizontal="center"/>
    </xf>
    <xf numFmtId="0" fontId="30" fillId="4" borderId="0" xfId="0" applyFont="1" applyFill="1" applyBorder="1" applyAlignment="1" applyProtection="1">
      <alignment horizontal="center"/>
      <protection locked="0"/>
    </xf>
    <xf numFmtId="8" fontId="30" fillId="9" borderId="25" xfId="0" applyNumberFormat="1" applyFont="1" applyFill="1" applyBorder="1" applyAlignment="1" applyProtection="1">
      <alignment horizontal="center"/>
      <protection locked="0"/>
    </xf>
    <xf numFmtId="8" fontId="30" fillId="9" borderId="0" xfId="0" applyNumberFormat="1" applyFont="1" applyFill="1" applyBorder="1" applyAlignment="1" applyProtection="1">
      <alignment horizontal="center"/>
      <protection locked="0"/>
    </xf>
    <xf numFmtId="0" fontId="27" fillId="9" borderId="25" xfId="0" applyFont="1" applyFill="1" applyBorder="1" applyAlignment="1" applyProtection="1">
      <alignment horizontal="center"/>
      <protection locked="0"/>
    </xf>
    <xf numFmtId="0" fontId="27" fillId="9" borderId="0" xfId="0" applyFont="1" applyFill="1" applyBorder="1" applyAlignment="1" applyProtection="1">
      <alignment horizontal="center"/>
      <protection locked="0"/>
    </xf>
    <xf numFmtId="0" fontId="2" fillId="3" borderId="13" xfId="0" applyFont="1" applyFill="1" applyBorder="1" applyAlignment="1">
      <alignment horizontal="center" vertical="center" wrapText="1"/>
    </xf>
    <xf numFmtId="0" fontId="3" fillId="7" borderId="1" xfId="4" applyNumberFormat="1" applyFont="1" applyFill="1" applyBorder="1" applyAlignment="1" applyProtection="1">
      <alignment vertical="center" wrapText="1"/>
      <protection locked="0"/>
    </xf>
    <xf numFmtId="0" fontId="3" fillId="7" borderId="0" xfId="0" applyNumberFormat="1" applyFont="1" applyFill="1" applyAlignment="1">
      <alignment vertical="center" wrapText="1"/>
    </xf>
    <xf numFmtId="0" fontId="34" fillId="0" borderId="0" xfId="0" applyFont="1"/>
    <xf numFmtId="0" fontId="5" fillId="8" borderId="0" xfId="0" applyFont="1" applyFill="1" applyBorder="1" applyAlignment="1"/>
    <xf numFmtId="0" fontId="7" fillId="8" borderId="0" xfId="2" applyFont="1" applyFill="1" applyBorder="1" applyAlignment="1" applyProtection="1">
      <protection locked="0"/>
    </xf>
    <xf numFmtId="0" fontId="38" fillId="8" borderId="0" xfId="0" applyFont="1" applyFill="1" applyBorder="1" applyAlignment="1" applyProtection="1">
      <alignment horizontal="left"/>
    </xf>
    <xf numFmtId="0" fontId="7" fillId="8" borderId="0" xfId="2" applyFont="1" applyFill="1" applyBorder="1" applyAlignment="1" applyProtection="1">
      <alignment horizontal="left"/>
      <protection locked="0"/>
    </xf>
    <xf numFmtId="0" fontId="7" fillId="8" borderId="0" xfId="2" applyFont="1" applyFill="1" applyBorder="1" applyProtection="1">
      <protection locked="0"/>
    </xf>
    <xf numFmtId="0" fontId="36" fillId="9" borderId="0" xfId="0" applyFont="1" applyFill="1" applyBorder="1" applyAlignment="1" applyProtection="1">
      <alignment horizontal="center"/>
    </xf>
    <xf numFmtId="0" fontId="7" fillId="9" borderId="0" xfId="2" applyFont="1" applyFill="1" applyBorder="1" applyAlignment="1" applyProtection="1">
      <protection locked="0"/>
    </xf>
    <xf numFmtId="0" fontId="5" fillId="9" borderId="0" xfId="0" applyFont="1" applyFill="1" applyBorder="1" applyAlignment="1"/>
    <xf numFmtId="0" fontId="35" fillId="9" borderId="0" xfId="0" applyFont="1" applyFill="1" applyBorder="1" applyAlignment="1" applyProtection="1">
      <alignment horizontal="center" vertical="center"/>
    </xf>
    <xf numFmtId="0" fontId="11" fillId="9" borderId="0" xfId="0" applyFont="1" applyFill="1" applyBorder="1" applyAlignment="1" applyProtection="1">
      <alignment horizontal="center"/>
    </xf>
    <xf numFmtId="0" fontId="37" fillId="9" borderId="0" xfId="0" applyFont="1" applyFill="1" applyBorder="1" applyAlignment="1" applyProtection="1">
      <alignment horizontal="center"/>
    </xf>
    <xf numFmtId="0" fontId="0" fillId="9" borderId="0" xfId="0" applyFont="1" applyFill="1" applyBorder="1"/>
    <xf numFmtId="0" fontId="7" fillId="9" borderId="0" xfId="2" applyFont="1" applyFill="1" applyBorder="1" applyProtection="1">
      <protection locked="0"/>
    </xf>
    <xf numFmtId="0" fontId="7" fillId="9" borderId="0" xfId="2" applyFont="1" applyFill="1" applyBorder="1" applyAlignment="1" applyProtection="1">
      <alignment horizontal="left"/>
      <protection locked="0"/>
    </xf>
    <xf numFmtId="0" fontId="38" fillId="9" borderId="0" xfId="0" applyFont="1" applyFill="1" applyBorder="1" applyAlignment="1" applyProtection="1">
      <alignment horizontal="left" vertical="center"/>
    </xf>
    <xf numFmtId="0" fontId="38" fillId="9" borderId="0" xfId="0" applyFont="1" applyFill="1" applyBorder="1" applyAlignment="1" applyProtection="1">
      <alignment horizontal="left"/>
    </xf>
    <xf numFmtId="0" fontId="39" fillId="9" borderId="0" xfId="0" applyFont="1" applyFill="1" applyBorder="1" applyAlignment="1" applyProtection="1">
      <alignment horizontal="left"/>
    </xf>
    <xf numFmtId="0" fontId="0" fillId="9" borderId="0" xfId="0" applyFont="1" applyFill="1" applyBorder="1" applyProtection="1"/>
    <xf numFmtId="0" fontId="40" fillId="9" borderId="0" xfId="0" applyFont="1" applyFill="1" applyBorder="1" applyAlignment="1" applyProtection="1">
      <alignment horizontal="left"/>
      <protection locked="0"/>
    </xf>
    <xf numFmtId="0" fontId="35" fillId="9" borderId="0" xfId="0" applyFont="1" applyFill="1" applyBorder="1" applyAlignment="1" applyProtection="1">
      <alignment horizontal="left"/>
    </xf>
    <xf numFmtId="0" fontId="31" fillId="9" borderId="0" xfId="0" applyFont="1" applyFill="1" applyBorder="1" applyAlignment="1"/>
    <xf numFmtId="0" fontId="5" fillId="11" borderId="0" xfId="0" applyFont="1" applyFill="1" applyAlignment="1">
      <alignment vertical="top"/>
    </xf>
    <xf numFmtId="0" fontId="27" fillId="9" borderId="19" xfId="0" applyFont="1" applyFill="1" applyBorder="1" applyAlignment="1" applyProtection="1">
      <alignment horizontal="left" vertical="center" wrapText="1" shrinkToFit="1"/>
    </xf>
    <xf numFmtId="0" fontId="30" fillId="4" borderId="19" xfId="0" applyFont="1" applyFill="1" applyBorder="1" applyAlignment="1" applyProtection="1">
      <alignment horizontal="center"/>
      <protection locked="0"/>
    </xf>
    <xf numFmtId="0" fontId="27" fillId="4" borderId="18" xfId="0" applyFont="1" applyFill="1" applyBorder="1" applyAlignment="1" applyProtection="1">
      <alignment horizontal="center" vertical="center"/>
      <protection locked="0"/>
    </xf>
    <xf numFmtId="14" fontId="27" fillId="4" borderId="18" xfId="0" applyNumberFormat="1" applyFont="1" applyFill="1" applyBorder="1" applyAlignment="1" applyProtection="1">
      <alignment horizontal="center" vertical="center"/>
      <protection locked="0"/>
    </xf>
    <xf numFmtId="0" fontId="0" fillId="4" borderId="18" xfId="0" applyFill="1" applyBorder="1" applyAlignment="1" applyProtection="1">
      <alignment horizontal="center"/>
      <protection locked="0"/>
    </xf>
    <xf numFmtId="0" fontId="0" fillId="4" borderId="20" xfId="0" applyFill="1" applyBorder="1" applyAlignment="1" applyProtection="1">
      <alignment horizontal="center"/>
      <protection locked="0"/>
    </xf>
    <xf numFmtId="0" fontId="0" fillId="0" borderId="0" xfId="0" applyProtection="1"/>
    <xf numFmtId="0" fontId="0" fillId="0" borderId="0" xfId="0" applyAlignment="1" applyProtection="1">
      <alignment vertical="top" wrapText="1"/>
    </xf>
    <xf numFmtId="0" fontId="14" fillId="9" borderId="0" xfId="0" applyFont="1" applyFill="1" applyBorder="1" applyAlignment="1" applyProtection="1">
      <alignment horizontal="center"/>
    </xf>
    <xf numFmtId="0" fontId="14" fillId="9" borderId="25" xfId="0" applyFont="1" applyFill="1" applyBorder="1" applyAlignment="1" applyProtection="1">
      <alignment horizontal="center"/>
    </xf>
    <xf numFmtId="0" fontId="0" fillId="9" borderId="0" xfId="0" applyFill="1" applyBorder="1" applyProtection="1"/>
    <xf numFmtId="0" fontId="0" fillId="0" borderId="0" xfId="0" applyBorder="1" applyAlignment="1" applyProtection="1">
      <alignment wrapText="1"/>
    </xf>
    <xf numFmtId="0" fontId="2" fillId="3" borderId="19" xfId="0" applyFont="1" applyFill="1" applyBorder="1" applyAlignment="1" applyProtection="1">
      <alignment vertical="center" wrapText="1"/>
    </xf>
    <xf numFmtId="8" fontId="16" fillId="5" borderId="14" xfId="0" applyNumberFormat="1" applyFont="1" applyFill="1" applyBorder="1" applyAlignment="1" applyProtection="1">
      <alignment horizontal="right" vertical="center" wrapText="1"/>
    </xf>
    <xf numFmtId="0" fontId="17" fillId="3" borderId="13" xfId="0" applyFont="1" applyFill="1" applyBorder="1" applyAlignment="1" applyProtection="1">
      <alignment horizontal="center" vertical="center" wrapText="1"/>
    </xf>
    <xf numFmtId="8" fontId="3" fillId="2" borderId="1" xfId="0" applyNumberFormat="1" applyFont="1" applyFill="1" applyBorder="1" applyAlignment="1" applyProtection="1">
      <alignment vertical="center" wrapText="1"/>
    </xf>
    <xf numFmtId="8" fontId="3" fillId="2" borderId="19" xfId="0" applyNumberFormat="1" applyFont="1" applyFill="1" applyBorder="1" applyAlignment="1" applyProtection="1">
      <alignment vertical="center" wrapText="1"/>
    </xf>
    <xf numFmtId="1" fontId="3" fillId="4" borderId="1" xfId="0" applyNumberFormat="1" applyFont="1" applyFill="1" applyBorder="1" applyAlignment="1" applyProtection="1">
      <alignment vertical="center" wrapText="1"/>
    </xf>
    <xf numFmtId="0" fontId="30" fillId="9" borderId="25" xfId="0" applyFont="1" applyFill="1" applyBorder="1" applyAlignment="1" applyProtection="1">
      <alignment horizontal="center"/>
      <protection locked="0"/>
    </xf>
    <xf numFmtId="0" fontId="50" fillId="3" borderId="17" xfId="0" applyFont="1" applyFill="1" applyBorder="1" applyAlignment="1" applyProtection="1">
      <alignment horizontal="center" vertical="center" wrapText="1"/>
    </xf>
    <xf numFmtId="0" fontId="50" fillId="3" borderId="13" xfId="0" applyFont="1" applyFill="1" applyBorder="1" applyAlignment="1">
      <alignment horizontal="center" vertical="center" wrapText="1"/>
    </xf>
    <xf numFmtId="0" fontId="4" fillId="0" borderId="0" xfId="0" applyFont="1" applyAlignment="1">
      <alignment horizontal="center" vertical="center"/>
    </xf>
    <xf numFmtId="0" fontId="50" fillId="3" borderId="16" xfId="0" applyFont="1" applyFill="1" applyBorder="1" applyAlignment="1">
      <alignment horizontal="center" vertical="center" wrapText="1"/>
    </xf>
    <xf numFmtId="0" fontId="4" fillId="9" borderId="34" xfId="0" applyFont="1" applyFill="1" applyBorder="1" applyProtection="1">
      <protection locked="0"/>
    </xf>
    <xf numFmtId="0" fontId="0" fillId="10" borderId="0" xfId="0" applyFill="1"/>
    <xf numFmtId="8" fontId="41" fillId="10" borderId="18" xfId="0" applyNumberFormat="1" applyFont="1" applyFill="1" applyBorder="1" applyAlignment="1" applyProtection="1">
      <alignment horizontal="center"/>
    </xf>
    <xf numFmtId="0" fontId="4" fillId="10" borderId="20" xfId="0" applyFont="1" applyFill="1" applyBorder="1"/>
    <xf numFmtId="0" fontId="4" fillId="10" borderId="1" xfId="0" applyFont="1" applyFill="1" applyBorder="1"/>
    <xf numFmtId="0" fontId="4" fillId="10" borderId="19" xfId="0" applyFont="1" applyFill="1" applyBorder="1"/>
    <xf numFmtId="0" fontId="4" fillId="10" borderId="21" xfId="0" applyFont="1" applyFill="1" applyBorder="1"/>
    <xf numFmtId="0" fontId="24" fillId="10" borderId="12" xfId="0" applyFont="1" applyFill="1" applyBorder="1" applyProtection="1"/>
    <xf numFmtId="0" fontId="4" fillId="10" borderId="20" xfId="0" applyFont="1" applyFill="1" applyBorder="1" applyProtection="1"/>
    <xf numFmtId="0" fontId="24" fillId="9" borderId="0" xfId="0" applyFont="1" applyFill="1" applyBorder="1" applyProtection="1"/>
    <xf numFmtId="0" fontId="4" fillId="9" borderId="0" xfId="0" applyFont="1" applyFill="1" applyBorder="1" applyProtection="1"/>
    <xf numFmtId="0" fontId="4" fillId="9" borderId="21" xfId="0" applyFont="1" applyFill="1" applyBorder="1" applyProtection="1"/>
    <xf numFmtId="0" fontId="4" fillId="9" borderId="20" xfId="0" applyFont="1" applyFill="1" applyBorder="1" applyProtection="1"/>
    <xf numFmtId="0" fontId="4" fillId="9" borderId="19" xfId="0" applyFont="1" applyFill="1" applyBorder="1" applyProtection="1"/>
    <xf numFmtId="0" fontId="4" fillId="9" borderId="24" xfId="0" applyFont="1" applyFill="1" applyBorder="1" applyProtection="1"/>
    <xf numFmtId="0" fontId="4" fillId="9" borderId="23" xfId="0" applyFont="1" applyFill="1" applyBorder="1" applyProtection="1"/>
    <xf numFmtId="0" fontId="4" fillId="10" borderId="35" xfId="0" applyFont="1" applyFill="1" applyBorder="1"/>
    <xf numFmtId="0" fontId="52" fillId="0" borderId="0" xfId="0" applyFont="1" applyAlignment="1">
      <alignment vertical="top" wrapText="1"/>
    </xf>
    <xf numFmtId="0" fontId="52" fillId="0" borderId="0" xfId="0" applyFont="1" applyAlignment="1">
      <alignment wrapText="1"/>
    </xf>
    <xf numFmtId="0" fontId="28" fillId="0" borderId="1" xfId="2" applyFont="1" applyBorder="1" applyAlignment="1" applyProtection="1">
      <alignment vertical="top" wrapText="1"/>
      <protection locked="0"/>
    </xf>
    <xf numFmtId="0" fontId="7" fillId="0" borderId="1" xfId="2" applyBorder="1" applyAlignment="1" applyProtection="1">
      <alignment vertical="top" wrapText="1"/>
      <protection locked="0"/>
    </xf>
    <xf numFmtId="0" fontId="14" fillId="4" borderId="19" xfId="0" applyFont="1" applyFill="1" applyBorder="1" applyAlignment="1" applyProtection="1">
      <alignment horizontal="left" vertical="top"/>
      <protection locked="0"/>
    </xf>
    <xf numFmtId="0" fontId="0" fillId="0" borderId="18" xfId="0" applyBorder="1" applyAlignment="1" applyProtection="1">
      <alignment horizontal="left" vertical="top"/>
      <protection locked="0"/>
    </xf>
    <xf numFmtId="0" fontId="50" fillId="3" borderId="19" xfId="0" applyFont="1" applyFill="1" applyBorder="1" applyAlignment="1">
      <alignment horizontal="center" vertical="center" wrapText="1"/>
    </xf>
    <xf numFmtId="0" fontId="50" fillId="3" borderId="20" xfId="0" applyFont="1" applyFill="1" applyBorder="1" applyAlignment="1">
      <alignment horizontal="center" vertical="center" wrapText="1"/>
    </xf>
    <xf numFmtId="0" fontId="50" fillId="3" borderId="18" xfId="0" applyFont="1" applyFill="1" applyBorder="1" applyAlignment="1">
      <alignment horizontal="center" vertical="center" wrapText="1"/>
    </xf>
    <xf numFmtId="0" fontId="14" fillId="4" borderId="18" xfId="0" applyFont="1" applyFill="1" applyBorder="1" applyAlignment="1" applyProtection="1">
      <alignment horizontal="left" vertical="top"/>
      <protection locked="0"/>
    </xf>
    <xf numFmtId="14" fontId="14" fillId="4" borderId="1" xfId="0" applyNumberFormat="1" applyFont="1" applyFill="1" applyBorder="1" applyAlignment="1" applyProtection="1">
      <alignment horizontal="center"/>
      <protection locked="0"/>
    </xf>
    <xf numFmtId="0" fontId="33" fillId="9" borderId="21" xfId="0" applyFont="1" applyFill="1" applyBorder="1" applyAlignment="1">
      <alignment horizontal="left"/>
    </xf>
    <xf numFmtId="0" fontId="33" fillId="9" borderId="0" xfId="0" applyFont="1" applyFill="1" applyBorder="1" applyAlignment="1">
      <alignment horizontal="left"/>
    </xf>
    <xf numFmtId="0" fontId="14" fillId="4" borderId="22" xfId="0" applyFont="1" applyFill="1" applyBorder="1" applyAlignment="1" applyProtection="1">
      <alignment horizontal="left" vertical="top" wrapText="1"/>
      <protection locked="0"/>
    </xf>
    <xf numFmtId="0" fontId="14" fillId="4" borderId="23" xfId="0" applyFont="1" applyFill="1"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30" fillId="4" borderId="1" xfId="0" applyFont="1" applyFill="1" applyBorder="1" applyAlignment="1" applyProtection="1">
      <alignment horizontal="center"/>
      <protection locked="0"/>
    </xf>
    <xf numFmtId="0" fontId="30" fillId="4" borderId="19" xfId="0" applyFont="1" applyFill="1" applyBorder="1" applyAlignment="1" applyProtection="1">
      <alignment horizontal="center"/>
      <protection locked="0"/>
    </xf>
    <xf numFmtId="0" fontId="0" fillId="4" borderId="18" xfId="0" applyFill="1" applyBorder="1" applyAlignment="1" applyProtection="1">
      <alignment horizontal="center"/>
      <protection locked="0"/>
    </xf>
    <xf numFmtId="0" fontId="0" fillId="4" borderId="20" xfId="0" applyFill="1" applyBorder="1" applyAlignment="1" applyProtection="1">
      <alignment horizontal="center"/>
      <protection locked="0"/>
    </xf>
    <xf numFmtId="4" fontId="30" fillId="9" borderId="0" xfId="4" applyNumberFormat="1" applyFont="1" applyFill="1" applyBorder="1" applyAlignment="1" applyProtection="1">
      <alignment horizontal="center"/>
    </xf>
    <xf numFmtId="0" fontId="0" fillId="9" borderId="0" xfId="0" applyFill="1" applyBorder="1" applyAlignment="1" applyProtection="1"/>
    <xf numFmtId="0" fontId="27" fillId="9" borderId="19" xfId="0" applyFont="1" applyFill="1" applyBorder="1" applyAlignment="1" applyProtection="1">
      <alignment horizontal="left" vertical="center" wrapText="1" shrinkToFit="1"/>
    </xf>
    <xf numFmtId="0" fontId="42" fillId="0" borderId="20" xfId="0" applyFont="1" applyBorder="1" applyAlignment="1"/>
    <xf numFmtId="0" fontId="0" fillId="0" borderId="22" xfId="0" applyBorder="1" applyAlignment="1">
      <alignment wrapText="1"/>
    </xf>
    <xf numFmtId="0" fontId="0" fillId="0" borderId="24" xfId="0" applyBorder="1" applyAlignment="1">
      <alignment wrapText="1"/>
    </xf>
    <xf numFmtId="0" fontId="0" fillId="0" borderId="23" xfId="0" applyBorder="1" applyAlignment="1">
      <alignment wrapText="1"/>
    </xf>
    <xf numFmtId="0" fontId="0" fillId="0" borderId="25"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7" xfId="0" applyBorder="1" applyAlignment="1">
      <alignment wrapText="1"/>
    </xf>
    <xf numFmtId="0" fontId="0" fillId="0" borderId="21" xfId="0" applyBorder="1" applyAlignment="1">
      <alignment wrapText="1"/>
    </xf>
    <xf numFmtId="0" fontId="0" fillId="0" borderId="16" xfId="0" applyBorder="1" applyAlignment="1">
      <alignment wrapText="1"/>
    </xf>
    <xf numFmtId="0" fontId="27" fillId="10" borderId="19" xfId="0" applyFont="1" applyFill="1" applyBorder="1" applyAlignment="1" applyProtection="1">
      <alignment horizontal="center"/>
    </xf>
    <xf numFmtId="0" fontId="0" fillId="10" borderId="20" xfId="0" applyFill="1" applyBorder="1" applyAlignment="1" applyProtection="1">
      <alignment horizontal="center"/>
    </xf>
    <xf numFmtId="0" fontId="44" fillId="10" borderId="19" xfId="0" applyFont="1" applyFill="1" applyBorder="1" applyAlignment="1" applyProtection="1">
      <alignment horizontal="center"/>
    </xf>
    <xf numFmtId="0" fontId="42" fillId="10" borderId="20" xfId="0" applyFont="1" applyFill="1" applyBorder="1" applyAlignment="1" applyProtection="1">
      <alignment horizontal="center"/>
    </xf>
    <xf numFmtId="0" fontId="42" fillId="10" borderId="20" xfId="0" applyFont="1" applyFill="1" applyBorder="1" applyAlignment="1" applyProtection="1"/>
    <xf numFmtId="0" fontId="42" fillId="10" borderId="21" xfId="0" applyFont="1" applyFill="1" applyBorder="1" applyAlignment="1" applyProtection="1"/>
    <xf numFmtId="0" fontId="42" fillId="10" borderId="18" xfId="0" applyFont="1" applyFill="1" applyBorder="1" applyAlignment="1" applyProtection="1">
      <alignment horizontal="center"/>
    </xf>
    <xf numFmtId="0" fontId="44" fillId="10" borderId="20" xfId="0" applyFont="1" applyFill="1" applyBorder="1" applyAlignment="1" applyProtection="1">
      <alignment horizontal="center"/>
    </xf>
    <xf numFmtId="0" fontId="42" fillId="10" borderId="18" xfId="0" applyFont="1" applyFill="1" applyBorder="1" applyAlignment="1" applyProtection="1"/>
    <xf numFmtId="0" fontId="20" fillId="4" borderId="20" xfId="0" applyFont="1" applyFill="1" applyBorder="1" applyAlignment="1" applyProtection="1">
      <alignment vertical="top"/>
      <protection locked="0"/>
    </xf>
    <xf numFmtId="0" fontId="0" fillId="0" borderId="20" xfId="0" applyBorder="1" applyAlignment="1" applyProtection="1">
      <protection locked="0"/>
    </xf>
    <xf numFmtId="0" fontId="0" fillId="0" borderId="18" xfId="0" applyBorder="1" applyAlignment="1" applyProtection="1">
      <protection locked="0"/>
    </xf>
    <xf numFmtId="0" fontId="5" fillId="0" borderId="19" xfId="0" applyFont="1" applyBorder="1" applyAlignment="1">
      <alignment wrapText="1"/>
    </xf>
    <xf numFmtId="0" fontId="5" fillId="0" borderId="20" xfId="0" applyFont="1" applyBorder="1" applyAlignment="1">
      <alignment wrapText="1"/>
    </xf>
    <xf numFmtId="0" fontId="0" fillId="4" borderId="20" xfId="0" applyFill="1" applyBorder="1" applyAlignment="1" applyProtection="1">
      <alignment wrapText="1"/>
      <protection locked="0"/>
    </xf>
    <xf numFmtId="0" fontId="0" fillId="0" borderId="20" xfId="0" applyBorder="1" applyAlignment="1" applyProtection="1">
      <alignment wrapText="1"/>
      <protection locked="0"/>
    </xf>
    <xf numFmtId="0" fontId="0" fillId="0" borderId="18" xfId="0" applyBorder="1" applyAlignment="1" applyProtection="1">
      <alignment wrapText="1"/>
      <protection locked="0"/>
    </xf>
    <xf numFmtId="0" fontId="25" fillId="10" borderId="19" xfId="2" applyFont="1" applyFill="1" applyBorder="1" applyAlignment="1" applyProtection="1">
      <alignment wrapText="1"/>
      <protection locked="0"/>
    </xf>
    <xf numFmtId="0" fontId="25" fillId="10" borderId="20" xfId="2" applyFont="1" applyFill="1" applyBorder="1" applyAlignment="1" applyProtection="1">
      <alignment wrapText="1"/>
      <protection locked="0"/>
    </xf>
    <xf numFmtId="0" fontId="25" fillId="10" borderId="19" xfId="2" applyFont="1" applyFill="1" applyBorder="1" applyAlignment="1" applyProtection="1">
      <alignment horizontal="left" vertical="center"/>
      <protection locked="0"/>
    </xf>
    <xf numFmtId="0" fontId="41" fillId="10" borderId="20" xfId="0" applyFont="1" applyFill="1" applyBorder="1" applyAlignment="1" applyProtection="1">
      <protection locked="0"/>
    </xf>
    <xf numFmtId="0" fontId="41" fillId="10" borderId="18" xfId="0" applyFont="1" applyFill="1" applyBorder="1" applyAlignment="1" applyProtection="1">
      <protection locked="0"/>
    </xf>
    <xf numFmtId="0" fontId="27" fillId="4" borderId="20" xfId="0" applyFont="1" applyFill="1" applyBorder="1" applyAlignment="1" applyProtection="1">
      <alignment horizontal="center" vertical="center"/>
      <protection locked="0"/>
    </xf>
    <xf numFmtId="0" fontId="0" fillId="0" borderId="20" xfId="0" applyBorder="1" applyAlignment="1" applyProtection="1">
      <alignment horizontal="center"/>
      <protection locked="0"/>
    </xf>
    <xf numFmtId="0" fontId="0" fillId="0" borderId="18" xfId="0" applyBorder="1" applyAlignment="1" applyProtection="1">
      <alignment horizontal="center"/>
      <protection locked="0"/>
    </xf>
    <xf numFmtId="0" fontId="27" fillId="4" borderId="20" xfId="0" applyFont="1" applyFill="1" applyBorder="1" applyAlignment="1" applyProtection="1">
      <alignment horizontal="center" vertical="center" wrapText="1" shrinkToFit="1"/>
      <protection locked="0"/>
    </xf>
    <xf numFmtId="0" fontId="41" fillId="4" borderId="20" xfId="0" applyFont="1" applyFill="1" applyBorder="1" applyAlignment="1" applyProtection="1">
      <alignment horizontal="center"/>
      <protection locked="0"/>
    </xf>
    <xf numFmtId="0" fontId="43" fillId="0" borderId="20" xfId="0" applyFont="1" applyBorder="1" applyAlignment="1"/>
    <xf numFmtId="165" fontId="30" fillId="4" borderId="19" xfId="0" applyNumberFormat="1" applyFont="1" applyFill="1" applyBorder="1" applyAlignment="1" applyProtection="1">
      <alignment horizontal="center"/>
      <protection locked="0"/>
    </xf>
    <xf numFmtId="165" fontId="0" fillId="0" borderId="20" xfId="0" applyNumberFormat="1" applyBorder="1" applyAlignment="1" applyProtection="1">
      <alignment horizontal="center"/>
      <protection locked="0"/>
    </xf>
    <xf numFmtId="0" fontId="46" fillId="10" borderId="19" xfId="0" applyFont="1" applyFill="1" applyBorder="1" applyAlignment="1" applyProtection="1">
      <alignment horizontal="left"/>
    </xf>
    <xf numFmtId="0" fontId="47" fillId="10" borderId="20" xfId="0" applyFont="1" applyFill="1" applyBorder="1" applyAlignment="1" applyProtection="1"/>
    <xf numFmtId="0" fontId="47" fillId="10" borderId="18" xfId="0" applyFont="1" applyFill="1" applyBorder="1" applyAlignment="1" applyProtection="1"/>
    <xf numFmtId="0" fontId="45" fillId="10" borderId="19" xfId="0" applyFont="1" applyFill="1" applyBorder="1" applyAlignment="1" applyProtection="1">
      <alignment horizontal="left"/>
    </xf>
    <xf numFmtId="0" fontId="45" fillId="10" borderId="20" xfId="0" applyFont="1" applyFill="1" applyBorder="1" applyAlignment="1" applyProtection="1"/>
    <xf numFmtId="8" fontId="21" fillId="5" borderId="30" xfId="0" applyNumberFormat="1" applyFont="1" applyFill="1" applyBorder="1" applyAlignment="1">
      <alignment horizontal="right" vertical="center" wrapText="1"/>
    </xf>
    <xf numFmtId="8" fontId="21" fillId="5" borderId="31" xfId="0" applyNumberFormat="1" applyFont="1" applyFill="1" applyBorder="1" applyAlignment="1">
      <alignment horizontal="right" vertical="center" wrapText="1"/>
    </xf>
    <xf numFmtId="8" fontId="21" fillId="5" borderId="32" xfId="0" applyNumberFormat="1" applyFont="1" applyFill="1" applyBorder="1" applyAlignment="1">
      <alignment horizontal="right" vertical="center" wrapText="1"/>
    </xf>
    <xf numFmtId="8" fontId="21" fillId="5" borderId="33" xfId="0" applyNumberFormat="1" applyFont="1" applyFill="1" applyBorder="1" applyAlignment="1">
      <alignment horizontal="right" vertical="center" wrapText="1"/>
    </xf>
    <xf numFmtId="0" fontId="5" fillId="0" borderId="26" xfId="0" applyFont="1" applyBorder="1" applyAlignment="1">
      <alignment horizontal="center" wrapText="1"/>
    </xf>
    <xf numFmtId="0" fontId="5" fillId="0" borderId="27" xfId="0" applyFont="1" applyBorder="1" applyAlignment="1">
      <alignment horizontal="center" wrapText="1"/>
    </xf>
    <xf numFmtId="0" fontId="5" fillId="0" borderId="28" xfId="0" applyFont="1" applyBorder="1" applyAlignment="1">
      <alignment horizontal="center" wrapText="1"/>
    </xf>
    <xf numFmtId="0" fontId="5" fillId="0" borderId="29" xfId="0" applyFont="1" applyBorder="1" applyAlignment="1">
      <alignment horizontal="center" wrapText="1"/>
    </xf>
    <xf numFmtId="165" fontId="49" fillId="10" borderId="19" xfId="0" applyNumberFormat="1" applyFont="1" applyFill="1" applyBorder="1" applyAlignment="1" applyProtection="1">
      <alignment horizontal="center"/>
    </xf>
    <xf numFmtId="165" fontId="0" fillId="10" borderId="20" xfId="0" applyNumberFormat="1" applyFont="1" applyFill="1" applyBorder="1" applyAlignment="1" applyProtection="1">
      <alignment horizontal="center"/>
    </xf>
    <xf numFmtId="17" fontId="0" fillId="0" borderId="0" xfId="0" applyNumberFormat="1"/>
  </cellXfs>
  <cellStyles count="5">
    <cellStyle name="Comma" xfId="4" builtinId="3"/>
    <cellStyle name="Currency" xfId="3" builtinId="4"/>
    <cellStyle name="Hyperlink" xfId="2" builtinId="8"/>
    <cellStyle name="Normal" xfId="0" builtinId="0"/>
    <cellStyle name="Percent" xfId="1" builtinId="5"/>
  </cellStyles>
  <dxfs count="79">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Verdana"/>
        <family val="2"/>
        <scheme val="none"/>
      </font>
      <fill>
        <patternFill patternType="none">
          <fgColor rgb="FF000000"/>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numFmt numFmtId="0" formatCode="General"/>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fill>
        <patternFill patternType="none">
          <fgColor indexed="64"/>
          <bgColor auto="1"/>
        </patternFill>
      </fill>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protection locked="0" hidden="0"/>
    </dxf>
    <dxf>
      <border>
        <bottom style="thin">
          <color indexed="64"/>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val="0"/>
        <i val="0"/>
        <color rgb="FFFF0000"/>
      </font>
    </dxf>
    <dxf>
      <font>
        <color rgb="FFFF0000"/>
      </font>
    </dxf>
  </dxfs>
  <tableStyles count="0" defaultTableStyle="TableStyleMedium2" defaultPivotStyle="PivotStyleLight16"/>
  <colors>
    <mruColors>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image" Target="../media/image1.png"/><Relationship Id="rId1" Type="http://schemas.openxmlformats.org/officeDocument/2006/relationships/hyperlink" Target="https://www.travel.dod.mil/Travel-Transportation-Rates/Per-Diem/Per-Diem-Rate-Lookup/" TargetMode="External"/><Relationship Id="rId6" Type="http://schemas.openxmlformats.org/officeDocument/2006/relationships/image" Target="../media/image3.png"/><Relationship Id="rId5" Type="http://schemas.openxmlformats.org/officeDocument/2006/relationships/hyperlink" Target="https://www.gsa.gov/travel/plan-book/per-diem-rates" TargetMode="External"/><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1132416</xdr:colOff>
      <xdr:row>0</xdr:row>
      <xdr:rowOff>44803</xdr:rowOff>
    </xdr:from>
    <xdr:to>
      <xdr:col>24</xdr:col>
      <xdr:colOff>550333</xdr:colOff>
      <xdr:row>1</xdr:row>
      <xdr:rowOff>123825</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2818341" y="44803"/>
          <a:ext cx="12495742" cy="460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 Enter values into beige colored fields. Travel Date fields will define per diem values. When available, select from drop-down options. Enter all values in US Dollars.</a:t>
          </a:r>
          <a:r>
            <a:rPr lang="en-US" sz="1100" b="1" baseline="0"/>
            <a:t>  </a:t>
          </a:r>
        </a:p>
        <a:p>
          <a:r>
            <a:rPr lang="en-US" sz="1100" b="1" baseline="0"/>
            <a:t>For more details, refer to the Instructions tab. Include PDF of your location per diem printout/snapshot with your travel claim as well as any required supporting documentation.                                                                            V.11/24</a:t>
          </a:r>
          <a:endParaRPr lang="en-US" sz="1100" b="1"/>
        </a:p>
      </xdr:txBody>
    </xdr:sp>
    <xdr:clientData/>
  </xdr:twoCellAnchor>
  <xdr:twoCellAnchor editAs="oneCell">
    <xdr:from>
      <xdr:col>5</xdr:col>
      <xdr:colOff>42334</xdr:colOff>
      <xdr:row>7</xdr:row>
      <xdr:rowOff>74541</xdr:rowOff>
    </xdr:from>
    <xdr:to>
      <xdr:col>6</xdr:col>
      <xdr:colOff>2058</xdr:colOff>
      <xdr:row>9</xdr:row>
      <xdr:rowOff>2965</xdr:rowOff>
    </xdr:to>
    <xdr:pic>
      <xdr:nvPicPr>
        <xdr:cNvPr id="17" name="Picture 16">
          <a:hlinkClick xmlns:r="http://schemas.openxmlformats.org/officeDocument/2006/relationships" r:id="rId1"/>
          <a:extLst>
            <a:ext uri="{FF2B5EF4-FFF2-40B4-BE49-F238E27FC236}">
              <a16:creationId xmlns:a16="http://schemas.microsoft.com/office/drawing/2014/main" id="{36B2528D-2CDC-39CF-28E5-6F4A37DA9DC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32" r="13925" b="12136"/>
        <a:stretch/>
      </xdr:blipFill>
      <xdr:spPr>
        <a:xfrm>
          <a:off x="4381501" y="1873708"/>
          <a:ext cx="1312334" cy="401710"/>
        </a:xfrm>
        <a:prstGeom prst="rect">
          <a:avLst/>
        </a:prstGeom>
      </xdr:spPr>
    </xdr:pic>
    <xdr:clientData/>
  </xdr:twoCellAnchor>
  <xdr:twoCellAnchor editAs="oneCell">
    <xdr:from>
      <xdr:col>5</xdr:col>
      <xdr:colOff>84666</xdr:colOff>
      <xdr:row>9</xdr:row>
      <xdr:rowOff>51485</xdr:rowOff>
    </xdr:from>
    <xdr:to>
      <xdr:col>6</xdr:col>
      <xdr:colOff>457986</xdr:colOff>
      <xdr:row>10</xdr:row>
      <xdr:rowOff>156177</xdr:rowOff>
    </xdr:to>
    <xdr:pic>
      <xdr:nvPicPr>
        <xdr:cNvPr id="18" name="Picture 17">
          <a:hlinkClick xmlns:r="http://schemas.openxmlformats.org/officeDocument/2006/relationships" r:id="rId3"/>
          <a:extLst>
            <a:ext uri="{FF2B5EF4-FFF2-40B4-BE49-F238E27FC236}">
              <a16:creationId xmlns:a16="http://schemas.microsoft.com/office/drawing/2014/main" id="{8B988AC3-1D53-E330-ACCD-8C818FC2938A}"/>
            </a:ext>
          </a:extLst>
        </xdr:cNvPr>
        <xdr:cNvPicPr>
          <a:picLocks noChangeAspect="1"/>
        </xdr:cNvPicPr>
      </xdr:nvPicPr>
      <xdr:blipFill>
        <a:blip xmlns:r="http://schemas.openxmlformats.org/officeDocument/2006/relationships" r:embed="rId4"/>
        <a:stretch>
          <a:fillRect/>
        </a:stretch>
      </xdr:blipFill>
      <xdr:spPr>
        <a:xfrm>
          <a:off x="4423833" y="2316318"/>
          <a:ext cx="1737360" cy="337526"/>
        </a:xfrm>
        <a:prstGeom prst="rect">
          <a:avLst/>
        </a:prstGeom>
      </xdr:spPr>
    </xdr:pic>
    <xdr:clientData/>
  </xdr:twoCellAnchor>
  <xdr:twoCellAnchor editAs="oneCell">
    <xdr:from>
      <xdr:col>5</xdr:col>
      <xdr:colOff>105834</xdr:colOff>
      <xdr:row>6</xdr:row>
      <xdr:rowOff>74084</xdr:rowOff>
    </xdr:from>
    <xdr:to>
      <xdr:col>5</xdr:col>
      <xdr:colOff>644526</xdr:colOff>
      <xdr:row>6</xdr:row>
      <xdr:rowOff>380483</xdr:rowOff>
    </xdr:to>
    <xdr:pic>
      <xdr:nvPicPr>
        <xdr:cNvPr id="19" name="Picture 18">
          <a:hlinkClick xmlns:r="http://schemas.openxmlformats.org/officeDocument/2006/relationships" r:id="rId5"/>
          <a:extLst>
            <a:ext uri="{FF2B5EF4-FFF2-40B4-BE49-F238E27FC236}">
              <a16:creationId xmlns:a16="http://schemas.microsoft.com/office/drawing/2014/main" id="{60F4DA58-E1AD-B721-4D35-76BB2F909254}"/>
            </a:ext>
          </a:extLst>
        </xdr:cNvPr>
        <xdr:cNvPicPr>
          <a:picLocks noChangeAspect="1"/>
        </xdr:cNvPicPr>
      </xdr:nvPicPr>
      <xdr:blipFill rotWithShape="1">
        <a:blip xmlns:r="http://schemas.openxmlformats.org/officeDocument/2006/relationships" r:embed="rId6"/>
        <a:srcRect t="28654" r="13184"/>
        <a:stretch/>
      </xdr:blipFill>
      <xdr:spPr>
        <a:xfrm>
          <a:off x="4445001" y="1418167"/>
          <a:ext cx="529167" cy="4304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21:AA112" totalsRowShown="0" headerRowDxfId="75" dataDxfId="73" headerRowBorderDxfId="74" tableBorderDxfId="72" totalsRowBorderDxfId="71">
  <tableColumns count="26">
    <tableColumn id="13" xr3:uid="{018D380F-D6BB-4E19-834A-51AD7DEF7918}" name="Location" dataDxfId="70"/>
    <tableColumn id="12" xr3:uid="{0CCF96E4-0949-4FD9-88EE-0495CC0B73F0}" name="Rate Type" dataDxfId="69"/>
    <tableColumn id="22" xr3:uid="{8AED8B5F-94CD-420D-978A-7817A5759562}" name="Notes (optional)" dataDxfId="68"/>
    <tableColumn id="18" xr3:uid="{F952657B-F131-49C3-B946-E845CC529F29}" name="D/I" dataDxfId="67">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66">
      <calculatedColumnFormula>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calculatedColumnFormula>
    </tableColumn>
    <tableColumn id="2" xr3:uid="{58808C8B-DDD3-4EA5-B727-4156047646B4}" name="Travel Date_x000a_required" dataDxfId="65"/>
    <tableColumn id="3" xr3:uid="{636CFAB8-333E-459E-AFE1-B9C9058EC0D8}" name="Personal Day?_x000a_Yes = 1" dataDxfId="64">
      <calculatedColumnFormula>0</calculatedColumnFormula>
    </tableColumn>
    <tableColumn id="5" xr3:uid="{232DD9FC-1F80-415B-AB5D-1E35A192476C}" name="# Provided Breakfasts" dataDxfId="63">
      <calculatedColumnFormula>0</calculatedColumnFormula>
    </tableColumn>
    <tableColumn id="7" xr3:uid="{19F10837-F244-4B7E-B4D2-8A60B3F5768B}" name="# Provided Lunches" dataDxfId="62">
      <calculatedColumnFormula>0</calculatedColumnFormula>
    </tableColumn>
    <tableColumn id="9" xr3:uid="{33BDE186-C93E-460D-BC5B-46918D6344BB}" name="# Provided Dinners" dataDxfId="61">
      <calculatedColumnFormula>0</calculatedColumnFormula>
    </tableColumn>
    <tableColumn id="21" xr3:uid="{B28256F2-93E2-438F-A6B2-171F5D17A8AE}" name="M&amp;IE Total" dataDxfId="60">
      <calculatedColumnFormula>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59"/>
    <tableColumn id="16" xr3:uid="{7FD5D9A2-E553-4CFB-A2F5-D473F42A9BD2}" name="Lodging*" dataDxfId="58"/>
    <tableColumn id="11" xr3:uid="{54F08054-FBBE-47B7-B516-14A3304C486B}" name="Miles*" dataDxfId="57"/>
    <tableColumn id="14" xr3:uid="{15E74E2F-21D9-4D0B-A873-02677E505EBE}" name="Ground Transport*" dataDxfId="56"/>
    <tableColumn id="23" xr3:uid="{214C631E-27DA-4300-B334-D94DD2EDDD09}" name="Car Rental*" dataDxfId="55"/>
    <tableColumn id="20" xr3:uid="{817F2205-CF57-45FD-BFE5-54983262C97E}" name="Business Expense*" dataDxfId="54"/>
    <tableColumn id="19" xr3:uid="{7D54C5E4-2C80-47E2-83C9-55E6F22DBD44}" name="Full Amt" dataDxfId="53">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52">
      <calculatedColumnFormula>IF($G22="Enter Date",0,
IF(AND($G22&lt;&gt;"Enter Date",$G22&lt;DATEVALUE("10/1/24")),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IF($G22&gt;=DATEVALUE("10/1/24"),IFERROR((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calculatedColumnFormula>
    </tableColumn>
    <tableColumn id="6" xr3:uid="{F4B25A4D-63BD-44F4-829B-C84E7179300A}" name="Lunch" dataDxfId="51">
      <calculatedColumnFormula>IF($G22="Enter Date",0,
IF(AND($G22&lt;&gt;"Enter Date",$G22&lt;DATEVALUE("10/1/24")),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IF($G22&gt;=DATEVALUE("10/1/24"),IFERROR((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calculatedColumnFormula>
    </tableColumn>
    <tableColumn id="8" xr3:uid="{3FADC7C4-1D88-4817-8838-C62190199E1C}" name="Dinner" dataDxfId="50">
      <calculatedColumnFormula>IF($G22="Enter Date",0,
IF(AND($G22&lt;&gt;"Enter Date",$G22&lt;DATEVALUE("10/1/24")),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IF($G22&gt;=DATEVALUE("10/1/24"),IFERROR((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calculatedColumnFormula>
    </tableColumn>
    <tableColumn id="10" xr3:uid="{356A166E-EFFB-4344-94AA-4D376642B1E6}" name="Incidental Expenses" dataDxfId="49">
      <calculatedColumnFormula>IF($G22="Enter Date",0,
IF(AND($G22&lt;&gt;"Enter Date",$G22&lt;DATEVALUE("10/1/24")),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IF($G22&gt;=DATEVALUE("10/1/24"),IFERROR((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calculatedColumnFormula>
    </tableColumn>
    <tableColumn id="15" xr3:uid="{89014092-F713-490A-808C-CE7ED88B8169}" name="Total" dataDxfId="48">
      <calculatedColumnFormula>IFERROR(SUM(L22:N22,P22:R22,(TblTrvlDetails[[#This Row],[Miles*]]*VLOOKUP("Car Mileage",TblTransport[#All],2,FALSE))),"")</calculatedColumnFormula>
    </tableColumn>
    <tableColumn id="25" xr3:uid="{6FD86520-FE29-43D7-9AB0-B82E6FE225A3}" name="Advance*/ PCard" dataDxfId="47"/>
    <tableColumn id="24" xr3:uid="{D94DAA4E-786B-483D-875E-DA8C31478CEA}" name="GSA FY" dataDxfId="46" dataCellStyle="Comma">
      <calculatedColumnFormula>IF(MONTH(TblTrvlDetails[[#This Row],[Travel Date
required]])&lt;10,YEAR(TblTrvlDetails[[#This Row],[Travel Date
required]]),YEAR(TblTrvlDetails[[#This Row],[Travel Date
required]])+1)</calculatedColumnFormula>
    </tableColumn>
    <tableColumn id="26" xr3:uid="{5D51DCC8-B38C-4A93-96A9-872FA525F901}" name="Rate Unique #" dataDxfId="45">
      <calculatedColumnFormula>CONCATENATE(TblTrvlDetails[[#This Row],[GSA FY]],TblTrvlDetails[[#This Row],[Full Amt]])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7:D18" totalsRowShown="0" headerRowDxfId="44" dataDxfId="42" headerRowBorderDxfId="43" tableBorderDxfId="41">
  <tableColumns count="3">
    <tableColumn id="1" xr3:uid="{369570FD-1834-4FB8-9234-0E0D6C23D427}" name="Location (Only Enter Lodging Destinations)" dataDxfId="40"/>
    <tableColumn id="2" xr3:uid="{136AC6CE-68BB-484F-A9B8-6C1A0F421606}" name="Domestic Rates (GSA)" dataDxfId="39"/>
    <tableColumn id="4" xr3:uid="{06411064-9ACB-4BD4-9F2A-391D84E26978}" name="Alaska/Hawaii (DoD) or_x000a_International Rates (State Dept) " dataDxfId="3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headerRowBorderDxfId="37" tableBorderDxfId="36" totalsRowBorderDxfId="35">
  <autoFilter ref="A1:C14" xr:uid="{2D5A5ABF-B840-445B-B35C-3BE7A5300D43}"/>
  <tableColumns count="3">
    <tableColumn id="1" xr3:uid="{7E9DAA8C-B76E-42EB-9EC8-CCC165C4B263}" name="Version" dataDxfId="34"/>
    <tableColumn id="2" xr3:uid="{C0C8E237-F155-4CC7-BCCD-88891EDFA982}" name="Changes" dataDxfId="33"/>
    <tableColumn id="3" xr3:uid="{8E8CF180-BF1D-4282-8B8F-AB3016E3E2BA}" name="Date" dataDxfId="32"/>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31" dataDxfId="29" headerRowBorderDxfId="30" tableBorderDxfId="28" totalsRowBorderDxfId="27">
  <autoFilter ref="D3:H269" xr:uid="{4E4300BC-A960-4A6B-ACC2-33428942FB17}"/>
  <tableColumns count="5">
    <tableColumn id="1" xr3:uid="{D9FD2219-6ED6-464D-A8E8-59B8F5AADAC2}" name="M &amp;IE Rate" dataDxfId="26"/>
    <tableColumn id="2" xr3:uid="{6E01541D-3123-4083-837E-775F620887FF}" name="Breakfast" dataDxfId="25"/>
    <tableColumn id="3" xr3:uid="{857ED8B7-AC71-4F51-825C-F4E7ECCD0912}" name="Lunch" dataDxfId="24"/>
    <tableColumn id="4" xr3:uid="{81F785C4-A9BC-4DE3-B2E8-8ECF6AADB9A8}" name="Dinner" dataDxfId="23"/>
    <tableColumn id="5" xr3:uid="{752CFECF-4D6F-4F08-8FEF-15BB5C50AF4F}" name="Incidentals" dataDxfId="2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21">
  <autoFilter ref="A3:A8" xr:uid="{5F75E236-A492-43C9-A45C-9CBDFF809241}"/>
  <tableColumns count="1">
    <tableColumn id="1" xr3:uid="{21AEA441-B4B7-4E57-AC9C-39110AEB307D}" name="Per Diem Rate" dataDxfId="2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W15" totalsRowShown="0" headerRowDxfId="19" dataDxfId="18">
  <autoFilter ref="P3:W15" xr:uid="{007F24E3-9B62-4D75-AB94-D629A941E876}"/>
  <tableColumns count="8">
    <tableColumn id="8" xr3:uid="{32148436-57BE-4325-8C35-9B4AE0BDDC31}" name="Column1" dataDxfId="17"/>
    <tableColumn id="1" xr3:uid="{A52B328C-657E-4123-A996-B689BA143149}" name="Per Diem Rate" dataDxfId="16"/>
    <tableColumn id="2" xr3:uid="{D718D368-7E6D-4AFB-A352-76B37A8562BB}" name="Bfast" dataDxfId="15"/>
    <tableColumn id="3" xr3:uid="{23874979-C1D3-45FC-BA75-886E7CFF6C7F}" name="Lunch" dataDxfId="14"/>
    <tableColumn id="4" xr3:uid="{5BBF119C-0224-441D-B400-68C964BF3CB6}" name="Dinner" dataDxfId="13"/>
    <tableColumn id="5" xr3:uid="{ABB4ECA3-75DB-4B39-846C-8A527BC9560B}" name="Incidental" dataDxfId="12"/>
    <tableColumn id="6" xr3:uid="{8A1DFD0E-9BE1-4120-B3A6-B83E05C33FA5}" name="First/Last Day Per Diem" dataDxfId="11"/>
    <tableColumn id="7" xr3:uid="{E78E8214-AA9F-4646-ADBE-A63C268BF179}" name="Year Effective" dataDxfId="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Y3:Z6" totalsRowShown="0">
  <autoFilter ref="Y3:Z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B3:AB6" totalsRowShown="0">
  <autoFilter ref="AB3:AB6" xr:uid="{F7B89E36-B48D-4F96-B77C-4918C0CAC323}"/>
  <tableColumns count="1">
    <tableColumn id="1" xr3:uid="{CD46FC7A-016F-4463-BA1D-8F86385ED5AC}" name="Rate 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4697BC-3E92-4D77-BF8A-1FD71B76FC03}" name="TblIntl2024" displayName="TblIntl2024" ref="J3:N269" totalsRowShown="0" headerRowDxfId="9" dataDxfId="7" headerRowBorderDxfId="8" tableBorderDxfId="6" totalsRowBorderDxfId="5">
  <autoFilter ref="J3:N269" xr:uid="{1E4697BC-3E92-4D77-BF8A-1FD71B76FC03}"/>
  <tableColumns count="5">
    <tableColumn id="1" xr3:uid="{06375676-5EAB-4122-9D5A-0C53FFBB9827}" name="M &amp;IE Rate" dataDxfId="4"/>
    <tableColumn id="2" xr3:uid="{63935FC5-801A-4D4B-BCAC-80AFB7842656}" name="Breakfast" dataDxfId="3"/>
    <tableColumn id="3" xr3:uid="{DA06870E-BF53-44B2-8128-1E37C5D56925}" name="Lunch" dataDxfId="2"/>
    <tableColumn id="4" xr3:uid="{CAC089AA-A112-4413-B60D-B04AAFF8D510}" name="Dinner" dataDxfId="1"/>
    <tableColumn id="5" xr3:uid="{F090E308-BE54-4324-A343-A11C9274843F}" name="Incidental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7" Type="http://schemas.openxmlformats.org/officeDocument/2006/relationships/hyperlink" Target="https://portal.csun.edu/login"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6" Type="http://schemas.openxmlformats.org/officeDocument/2006/relationships/hyperlink" Target="https://www.csun.edu/sponsoredprograms/reimbursement-travel-expenses" TargetMode="External"/><Relationship Id="rId5" Type="http://schemas.openxmlformats.org/officeDocument/2006/relationships/hyperlink" Target="https://www.csun.edu/sites/default/files/AC042-TUC%20Travel%20Policy%20and%20Procedures%20-%20signed_0.pdf" TargetMode="External"/><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1.oanda.com/currency/converter/" TargetMode="External"/><Relationship Id="rId13" Type="http://schemas.openxmlformats.org/officeDocument/2006/relationships/table" Target="../tables/table1.xml"/><Relationship Id="rId3" Type="http://schemas.openxmlformats.org/officeDocument/2006/relationships/hyperlink" Target="https://www.irs.gov/tax-professionals/standard-mileage-rates" TargetMode="External"/><Relationship Id="rId7" Type="http://schemas.openxmlformats.org/officeDocument/2006/relationships/hyperlink" Target="https://www.csun.edu/sponsoredprograms/reimbursement-travel-expenses" TargetMode="External"/><Relationship Id="rId12" Type="http://schemas.openxmlformats.org/officeDocument/2006/relationships/vmlDrawing" Target="../drawings/vmlDrawing1.vml"/><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 Id="rId6" Type="http://schemas.openxmlformats.org/officeDocument/2006/relationships/hyperlink" Target="https://www.csun.edu/sites/default/files/AC042-TUC%20Travel%20Policy%20and%20Procedures%20-%20signed_0.pdf" TargetMode="External"/><Relationship Id="rId11" Type="http://schemas.openxmlformats.org/officeDocument/2006/relationships/drawing" Target="../drawings/drawing1.xml"/><Relationship Id="rId5" Type="http://schemas.openxmlformats.org/officeDocument/2006/relationships/hyperlink" Target="https://portal.csun.edu/login" TargetMode="External"/><Relationship Id="rId10" Type="http://schemas.openxmlformats.org/officeDocument/2006/relationships/printerSettings" Target="../printerSettings/printerSettings1.bin"/><Relationship Id="rId4" Type="http://schemas.openxmlformats.org/officeDocument/2006/relationships/hyperlink" Target="http://www.mapquest.com/" TargetMode="External"/><Relationship Id="rId9" Type="http://schemas.openxmlformats.org/officeDocument/2006/relationships/hyperlink" Target="https://onbase.csun.edu/AppNet22.1.20Forms/UnityForm.aspx?d1=AWiQqol7eT7cX08%2bv%2fRvvVixkYnjvd0JJ80s9%2bD2ha%2bScO8YxwjlXv7eLYNo9A9DZjFkGbKK6ZQRfsjug25Dz%2fxAEyORLgIt9%2brmtTzwJaYmnolp8TmWphD1BZOcJMFzuf8zc7HbyR8cQJ2cIJ%2flLl%2bHDoIomUZJUA%2b1%2fmPLejS1oedoRnt3aImVKwovjx2IhF4MVFMiyd2nDScJ048UO8rA%2faVkJCuyLAv%2fcgV1qA9zcL%2fV7318DuiPCbyxYaCErw%3d%3d&amp;ufpreKW_TUCACHdepartment=Accounts%20Payable&amp;ufprehash=b%2bfYmtAmoBUF6fycl0ZvO0MoXCgCHeqbOgXHS1q%2b2w0%3d" TargetMode="External"/><Relationship Id="rId1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sheetPr>
  <dimension ref="A2:X33"/>
  <sheetViews>
    <sheetView showGridLines="0" topLeftCell="A14" zoomScale="70" zoomScaleNormal="70" workbookViewId="0">
      <selection activeCell="B47" sqref="B47"/>
    </sheetView>
  </sheetViews>
  <sheetFormatPr defaultRowHeight="14.4"/>
  <cols>
    <col min="2" max="2" width="128.88671875" customWidth="1"/>
  </cols>
  <sheetData>
    <row r="2" spans="1:2" ht="18">
      <c r="B2" s="2" t="s">
        <v>56</v>
      </c>
    </row>
    <row r="3" spans="1:2" ht="14.25" customHeight="1">
      <c r="B3" s="41" t="s">
        <v>57</v>
      </c>
    </row>
    <row r="4" spans="1:2" ht="9" customHeight="1">
      <c r="A4" s="21"/>
      <c r="B4" s="21"/>
    </row>
    <row r="5" spans="1:2">
      <c r="A5" s="21">
        <v>1</v>
      </c>
      <c r="B5" s="160" t="s">
        <v>48</v>
      </c>
    </row>
    <row r="6" spans="1:2" ht="28.8">
      <c r="A6" s="21">
        <v>2</v>
      </c>
      <c r="B6" s="44" t="s">
        <v>118</v>
      </c>
    </row>
    <row r="7" spans="1:2" ht="78" customHeight="1">
      <c r="A7" s="21">
        <v>3</v>
      </c>
      <c r="B7" s="44" t="s">
        <v>119</v>
      </c>
    </row>
    <row r="8" spans="1:2" ht="28.8">
      <c r="A8" s="21">
        <v>4</v>
      </c>
      <c r="B8" s="45" t="s">
        <v>49</v>
      </c>
    </row>
    <row r="9" spans="1:2">
      <c r="A9" s="21">
        <v>5</v>
      </c>
      <c r="B9" s="46" t="s">
        <v>50</v>
      </c>
    </row>
    <row r="10" spans="1:2">
      <c r="A10" s="21">
        <v>6</v>
      </c>
      <c r="B10" s="43" t="s">
        <v>52</v>
      </c>
    </row>
    <row r="11" spans="1:2">
      <c r="A11" s="21">
        <v>7</v>
      </c>
      <c r="B11" s="161" t="s">
        <v>51</v>
      </c>
    </row>
    <row r="12" spans="1:2" ht="31.5" customHeight="1">
      <c r="A12" s="21">
        <v>8</v>
      </c>
      <c r="B12" s="42" t="s">
        <v>120</v>
      </c>
    </row>
    <row r="13" spans="1:2" ht="28.8">
      <c r="A13" s="21">
        <v>9</v>
      </c>
      <c r="B13" s="42" t="s">
        <v>121</v>
      </c>
    </row>
    <row r="14" spans="1:2">
      <c r="A14" s="21">
        <v>10</v>
      </c>
      <c r="B14" s="161" t="s">
        <v>53</v>
      </c>
    </row>
    <row r="15" spans="1:2" ht="43.2">
      <c r="A15" s="21">
        <v>11</v>
      </c>
      <c r="B15" s="42" t="s">
        <v>122</v>
      </c>
    </row>
    <row r="16" spans="1:2">
      <c r="A16" s="21">
        <v>12</v>
      </c>
      <c r="B16" s="161" t="s">
        <v>54</v>
      </c>
    </row>
    <row r="17" spans="1:24">
      <c r="A17" s="21">
        <v>13</v>
      </c>
      <c r="B17" s="161" t="str">
        <f>CONCATENATE("Enter the number of Miles you are claiming for your personal car (Rate =&gt; ."&amp;MileageRate&amp;"/mile).")</f>
        <v>Enter the number of Miles you are claiming for your personal car (Rate =&gt; .0.67/mile).</v>
      </c>
    </row>
    <row r="18" spans="1:24" ht="30.75" customHeight="1">
      <c r="A18" s="21">
        <v>14</v>
      </c>
      <c r="B18" s="161" t="s">
        <v>55</v>
      </c>
    </row>
    <row r="19" spans="1:24">
      <c r="A19" s="21">
        <v>15</v>
      </c>
      <c r="B19" s="42" t="s">
        <v>123</v>
      </c>
    </row>
    <row r="20" spans="1:24">
      <c r="A20" s="21">
        <v>16</v>
      </c>
      <c r="B20" s="42" t="s">
        <v>124</v>
      </c>
    </row>
    <row r="21" spans="1:24">
      <c r="A21" s="119">
        <v>17</v>
      </c>
      <c r="B21" s="42" t="s">
        <v>125</v>
      </c>
    </row>
    <row r="22" spans="1:24" ht="28.8">
      <c r="A22" s="21">
        <v>18</v>
      </c>
      <c r="B22" s="42" t="s">
        <v>126</v>
      </c>
      <c r="I22" s="71"/>
      <c r="J22" s="71"/>
      <c r="K22" s="71"/>
      <c r="L22" s="71"/>
      <c r="M22" s="71"/>
      <c r="N22" s="71"/>
      <c r="O22" s="71"/>
      <c r="P22" s="71"/>
      <c r="Q22" s="71"/>
      <c r="R22" s="71"/>
      <c r="S22" s="71"/>
      <c r="T22" s="71"/>
      <c r="U22" s="71"/>
      <c r="V22" s="71"/>
      <c r="W22" s="71"/>
      <c r="X22" s="71"/>
    </row>
    <row r="23" spans="1:24">
      <c r="A23" s="21"/>
      <c r="I23" s="73"/>
      <c r="J23" s="73"/>
      <c r="K23" s="73"/>
      <c r="L23" s="73"/>
      <c r="M23" s="73"/>
      <c r="N23" s="73"/>
      <c r="O23" s="73"/>
      <c r="P23" s="73"/>
      <c r="Q23" s="73"/>
      <c r="R23" s="73"/>
      <c r="S23" s="73"/>
      <c r="T23" s="73"/>
      <c r="U23" s="73"/>
      <c r="V23" s="73"/>
      <c r="W23" s="73"/>
      <c r="X23" s="73"/>
    </row>
    <row r="24" spans="1:24" ht="15" customHeight="1">
      <c r="A24" s="21"/>
      <c r="B24" s="98" t="s">
        <v>111</v>
      </c>
      <c r="C24" s="104"/>
      <c r="D24" s="105"/>
      <c r="E24" s="117"/>
      <c r="F24" s="104"/>
      <c r="G24" s="104"/>
      <c r="H24" s="104"/>
      <c r="I24" s="103"/>
      <c r="J24" s="104"/>
      <c r="K24" s="104"/>
      <c r="L24" s="105"/>
      <c r="M24" s="105"/>
      <c r="N24" s="105"/>
      <c r="O24" s="106"/>
      <c r="P24" s="107"/>
      <c r="Q24" s="108"/>
      <c r="R24" s="108"/>
      <c r="S24" s="108"/>
      <c r="T24" s="108"/>
      <c r="U24" s="108"/>
      <c r="V24" s="108"/>
      <c r="W24" s="108"/>
      <c r="X24" s="109"/>
    </row>
    <row r="25" spans="1:24" ht="15" customHeight="1">
      <c r="A25" s="21"/>
      <c r="B25" s="99" t="s">
        <v>86</v>
      </c>
      <c r="C25" s="104"/>
      <c r="D25" s="105"/>
      <c r="E25" s="117"/>
      <c r="F25" s="104"/>
      <c r="G25" s="104"/>
      <c r="H25" s="104"/>
      <c r="I25" s="103"/>
      <c r="J25" s="104"/>
      <c r="K25" s="104"/>
      <c r="L25" s="105"/>
      <c r="M25" s="105"/>
      <c r="N25" s="105"/>
      <c r="O25" s="106"/>
      <c r="P25" s="107"/>
      <c r="Q25" s="108"/>
      <c r="R25" s="108"/>
      <c r="S25" s="108"/>
      <c r="T25" s="108"/>
      <c r="U25" s="108"/>
      <c r="V25" s="108"/>
      <c r="W25" s="108"/>
      <c r="X25" s="109"/>
    </row>
    <row r="26" spans="1:24" ht="15.75" customHeight="1">
      <c r="A26" s="21"/>
      <c r="B26" s="98" t="s">
        <v>112</v>
      </c>
      <c r="C26" s="118"/>
      <c r="D26" s="105"/>
      <c r="E26" s="105"/>
      <c r="F26" s="105"/>
      <c r="G26" s="105"/>
      <c r="H26" s="105"/>
      <c r="I26" s="105"/>
      <c r="J26" s="105"/>
      <c r="K26" s="105"/>
      <c r="L26" s="105"/>
      <c r="M26" s="105"/>
      <c r="N26" s="105"/>
      <c r="O26" s="105"/>
      <c r="P26" s="105"/>
      <c r="Q26" s="105"/>
      <c r="R26" s="105"/>
      <c r="S26" s="105"/>
      <c r="T26" s="105"/>
      <c r="U26" s="108"/>
      <c r="V26" s="108"/>
      <c r="W26" s="108"/>
      <c r="X26" s="109"/>
    </row>
    <row r="27" spans="1:24">
      <c r="A27" s="21"/>
      <c r="B27" s="98" t="s">
        <v>113</v>
      </c>
      <c r="C27" s="111"/>
      <c r="D27" s="113"/>
      <c r="E27" s="113"/>
      <c r="F27" s="110"/>
      <c r="G27" s="111"/>
      <c r="H27" s="111"/>
      <c r="I27" s="110"/>
      <c r="J27" s="107"/>
      <c r="K27" s="111"/>
      <c r="L27" s="111"/>
      <c r="M27" s="110"/>
      <c r="N27" s="112"/>
      <c r="O27" s="110"/>
      <c r="P27" s="107"/>
      <c r="Q27" s="108"/>
      <c r="R27" s="73"/>
      <c r="S27" s="113"/>
      <c r="T27" s="108"/>
      <c r="U27" s="108"/>
      <c r="V27" s="108"/>
      <c r="W27" s="108"/>
      <c r="X27" s="109"/>
    </row>
    <row r="28" spans="1:24" ht="8.25" customHeight="1">
      <c r="A28" s="21"/>
      <c r="B28" s="98"/>
      <c r="C28" s="111"/>
      <c r="D28" s="113"/>
      <c r="E28" s="113"/>
      <c r="F28" s="110"/>
      <c r="G28" s="111"/>
      <c r="H28" s="111"/>
      <c r="I28" s="110"/>
      <c r="J28" s="107"/>
      <c r="K28" s="111"/>
      <c r="L28" s="111"/>
      <c r="M28" s="110"/>
      <c r="N28" s="112"/>
      <c r="O28" s="110"/>
      <c r="P28" s="107"/>
      <c r="Q28" s="108"/>
      <c r="R28" s="73"/>
      <c r="S28" s="113"/>
      <c r="T28" s="108"/>
      <c r="U28" s="108"/>
      <c r="V28" s="108"/>
      <c r="W28" s="108"/>
      <c r="X28" s="109"/>
    </row>
    <row r="29" spans="1:24" ht="21" customHeight="1">
      <c r="B29" s="100" t="s">
        <v>90</v>
      </c>
      <c r="C29" s="114"/>
      <c r="D29" s="114"/>
      <c r="E29" s="114"/>
      <c r="F29" s="114"/>
      <c r="G29" s="114"/>
      <c r="H29" s="114"/>
      <c r="I29" s="114"/>
      <c r="J29" s="114"/>
      <c r="K29" s="114"/>
      <c r="L29" s="114"/>
      <c r="M29" s="114"/>
      <c r="N29" s="114"/>
      <c r="O29" s="115"/>
      <c r="P29" s="114"/>
      <c r="Q29" s="116"/>
      <c r="R29" s="116"/>
      <c r="S29" s="116"/>
      <c r="T29" s="114"/>
      <c r="U29" s="114"/>
      <c r="V29" s="114"/>
      <c r="W29" s="114"/>
      <c r="X29" s="109"/>
    </row>
    <row r="30" spans="1:24" ht="21" customHeight="1">
      <c r="B30" s="100" t="s">
        <v>87</v>
      </c>
      <c r="C30" s="114"/>
      <c r="D30" s="114"/>
      <c r="E30" s="114"/>
      <c r="F30" s="114"/>
      <c r="G30" s="114"/>
      <c r="H30" s="114"/>
      <c r="I30" s="114"/>
      <c r="J30" s="114"/>
      <c r="K30" s="114"/>
      <c r="L30" s="114"/>
      <c r="M30" s="114"/>
      <c r="N30" s="114"/>
      <c r="O30" s="115"/>
      <c r="P30" s="114"/>
      <c r="Q30" s="116"/>
      <c r="R30" s="116"/>
      <c r="S30" s="116"/>
      <c r="T30" s="114"/>
      <c r="U30" s="114"/>
      <c r="V30" s="114"/>
      <c r="W30" s="114"/>
      <c r="X30" s="109"/>
    </row>
    <row r="31" spans="1:24">
      <c r="B31" s="101" t="s">
        <v>88</v>
      </c>
      <c r="C31" s="73"/>
      <c r="D31" s="73"/>
      <c r="E31" s="73"/>
      <c r="F31" s="73"/>
      <c r="G31" s="73"/>
      <c r="H31" s="73"/>
      <c r="I31" s="73"/>
      <c r="J31" s="73"/>
      <c r="K31" s="73"/>
      <c r="L31" s="73"/>
      <c r="M31" s="73"/>
      <c r="N31" s="73"/>
      <c r="O31" s="73"/>
      <c r="P31" s="73"/>
      <c r="Q31" s="73"/>
      <c r="R31" s="73"/>
      <c r="S31" s="73"/>
      <c r="T31" s="73"/>
      <c r="U31" s="73"/>
      <c r="V31" s="73"/>
      <c r="W31" s="73"/>
      <c r="X31" s="73"/>
    </row>
    <row r="32" spans="1:24">
      <c r="B32" s="102" t="s">
        <v>89</v>
      </c>
    </row>
    <row r="33" spans="2:2">
      <c r="B33" s="239">
        <v>45597</v>
      </c>
    </row>
  </sheetData>
  <hyperlinks>
    <hyperlink ref="B3" r:id="rId1" display="For conversion rates, refer to OANDA Currency. Converter." xr:uid="{48CC3DB0-73F1-46A6-A897-106603D22C5B}"/>
    <hyperlink ref="B8" r:id="rId2" xr:uid="{CD5D882E-A431-4365-970A-E80674AB183F}"/>
    <hyperlink ref="B9" r:id="rId3" xr:uid="{E69C8169-DE80-40FB-BDDA-C33782A72979}"/>
    <hyperlink ref="B10" r:id="rId4" display="5  Search the Dept of State site for the international M&amp;IE per diem rates. Enter the resulting value in column 3 of the Location table." xr:uid="{C4AAF286-4DFD-45EC-A13D-966A3772FA79}"/>
    <hyperlink ref="B31" r:id="rId5" display="https://www.csun.edu/sites/default/files/AC042-TUC Travel Policy and Procedures - signed_0.pdf" xr:uid="{ABB63F67-27E3-400A-A5CB-1B13E8376C87}"/>
    <hyperlink ref="B32" r:id="rId6" xr:uid="{96825A12-21EF-4F1B-8910-BE66552ACFCC}"/>
    <hyperlink ref="B25" r:id="rId7" display="https://portal.csun.edu/login" xr:uid="{0A51EE58-F03D-4DD6-B682-3D4B5717F1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M112"/>
  <sheetViews>
    <sheetView showGridLines="0" tabSelected="1" topLeftCell="A89" zoomScale="80" zoomScaleNormal="80" workbookViewId="0">
      <selection activeCell="C101" sqref="C101"/>
    </sheetView>
  </sheetViews>
  <sheetFormatPr defaultRowHeight="14.4"/>
  <cols>
    <col min="1" max="1" width="3.33203125" customWidth="1"/>
    <col min="2" max="2" width="26.109375" customWidth="1"/>
    <col min="3" max="3" width="16.109375" customWidth="1"/>
    <col min="4" max="4" width="28.33203125" customWidth="1"/>
    <col min="5" max="5" width="3.33203125" hidden="1" customWidth="1"/>
    <col min="6" max="6" width="20.44140625" customWidth="1"/>
    <col min="7" max="7" width="10.44140625" customWidth="1"/>
    <col min="8" max="8" width="11.33203125" customWidth="1"/>
    <col min="9" max="9" width="11" customWidth="1"/>
    <col min="10" max="10" width="11.44140625" customWidth="1"/>
    <col min="11" max="11" width="9.6640625" customWidth="1"/>
    <col min="12" max="12" width="12.44140625" customWidth="1"/>
    <col min="13" max="13" width="9" customWidth="1"/>
    <col min="14" max="14" width="9.6640625" customWidth="1"/>
    <col min="15" max="15" width="8.5546875" customWidth="1"/>
    <col min="16" max="16" width="10.6640625" customWidth="1"/>
    <col min="17" max="17" width="10" customWidth="1"/>
    <col min="18" max="18" width="12.33203125" customWidth="1"/>
    <col min="19" max="19" width="0.5546875" customWidth="1"/>
    <col min="20" max="23" width="3.6640625" hidden="1" customWidth="1"/>
    <col min="24" max="24" width="12.33203125" customWidth="1"/>
    <col min="25" max="25" width="10.5546875" customWidth="1"/>
    <col min="26" max="26" width="8.88671875" hidden="1" customWidth="1"/>
    <col min="27" max="27" width="8" hidden="1" customWidth="1"/>
  </cols>
  <sheetData>
    <row r="1" spans="2:39" ht="30" customHeight="1">
      <c r="B1" s="23" t="s">
        <v>36</v>
      </c>
      <c r="C1" s="2"/>
      <c r="E1" s="2"/>
      <c r="F1" s="2"/>
      <c r="I1" s="1"/>
      <c r="J1" s="1"/>
      <c r="K1" s="1"/>
      <c r="L1" s="1"/>
      <c r="M1" s="1"/>
      <c r="N1" s="1"/>
      <c r="O1" s="1"/>
      <c r="P1" s="1"/>
      <c r="Q1" s="1"/>
      <c r="R1" s="1"/>
      <c r="T1" s="1"/>
      <c r="U1" s="1"/>
      <c r="V1" s="1"/>
      <c r="W1" s="1"/>
      <c r="X1" s="1"/>
    </row>
    <row r="2" spans="2:39" ht="15.9" customHeight="1">
      <c r="B2" s="35">
        <f ca="1">TODAY()</f>
        <v>45608</v>
      </c>
      <c r="C2" s="80" t="s">
        <v>86</v>
      </c>
      <c r="E2" s="2"/>
      <c r="F2" s="2"/>
      <c r="I2" s="34"/>
      <c r="J2" s="14"/>
      <c r="K2" s="14"/>
      <c r="L2" s="14"/>
      <c r="M2" s="14"/>
      <c r="N2" s="14"/>
      <c r="O2" s="14"/>
      <c r="P2" s="14"/>
      <c r="Q2" s="14"/>
      <c r="R2" s="14"/>
      <c r="S2" s="14"/>
      <c r="T2" s="14"/>
      <c r="U2" s="14"/>
      <c r="V2" s="14"/>
      <c r="W2" s="14"/>
      <c r="X2" s="14"/>
    </row>
    <row r="3" spans="2:39">
      <c r="B3" s="1" t="s">
        <v>84</v>
      </c>
      <c r="C3" s="164"/>
      <c r="D3" s="169"/>
      <c r="F3" s="70" t="s">
        <v>85</v>
      </c>
      <c r="G3" s="164"/>
      <c r="H3" s="169"/>
      <c r="I3" s="206" t="s">
        <v>97</v>
      </c>
      <c r="J3" s="207"/>
      <c r="K3" s="208"/>
      <c r="L3" s="209"/>
      <c r="M3" s="210"/>
      <c r="N3" s="211" t="s">
        <v>98</v>
      </c>
      <c r="O3" s="212"/>
      <c r="P3" s="81">
        <v>0.67</v>
      </c>
      <c r="Q3" s="213" t="s">
        <v>99</v>
      </c>
      <c r="R3" s="214"/>
      <c r="S3" s="214"/>
      <c r="T3" s="214"/>
      <c r="U3" s="214"/>
      <c r="V3" s="214"/>
      <c r="W3" s="214"/>
      <c r="X3" s="215"/>
      <c r="Y3" s="126"/>
      <c r="Z3" s="126"/>
      <c r="AA3" s="126"/>
      <c r="AB3" s="126"/>
    </row>
    <row r="4" spans="2:39">
      <c r="B4" s="97" t="s">
        <v>95</v>
      </c>
      <c r="C4" s="164"/>
      <c r="D4" s="165"/>
      <c r="F4" s="70" t="s">
        <v>96</v>
      </c>
      <c r="G4" s="164"/>
      <c r="H4" s="165"/>
      <c r="I4" s="185" t="s">
        <v>92</v>
      </c>
      <c r="J4" s="186"/>
      <c r="K4" s="186"/>
      <c r="L4" s="186"/>
      <c r="M4" s="186"/>
      <c r="N4" s="186"/>
      <c r="O4" s="186"/>
      <c r="P4" s="186"/>
      <c r="Q4" s="186"/>
      <c r="R4" s="186"/>
      <c r="S4" s="186"/>
      <c r="T4" s="186"/>
      <c r="U4" s="186"/>
      <c r="V4" s="186"/>
      <c r="W4" s="186"/>
      <c r="X4" s="187"/>
      <c r="Y4" s="126"/>
      <c r="Z4" s="126"/>
      <c r="AA4" s="126"/>
      <c r="AB4" s="126"/>
    </row>
    <row r="5" spans="2:39">
      <c r="B5" s="1" t="s">
        <v>42</v>
      </c>
      <c r="C5" s="173"/>
      <c r="D5" s="174"/>
      <c r="F5" s="70" t="s">
        <v>8</v>
      </c>
      <c r="G5" s="170"/>
      <c r="H5" s="170"/>
      <c r="I5" s="188"/>
      <c r="J5" s="189"/>
      <c r="K5" s="189"/>
      <c r="L5" s="189"/>
      <c r="M5" s="189"/>
      <c r="N5" s="189"/>
      <c r="O5" s="189"/>
      <c r="P5" s="189"/>
      <c r="Q5" s="189"/>
      <c r="R5" s="189"/>
      <c r="S5" s="189"/>
      <c r="T5" s="189"/>
      <c r="U5" s="189"/>
      <c r="V5" s="189"/>
      <c r="W5" s="189"/>
      <c r="X5" s="190"/>
      <c r="Y5" s="126"/>
      <c r="Z5" s="127"/>
      <c r="AA5" s="127"/>
      <c r="AB5" s="127"/>
      <c r="AC5" s="20"/>
      <c r="AD5" s="20"/>
      <c r="AE5" s="20"/>
      <c r="AF5" s="20"/>
      <c r="AG5" s="20"/>
      <c r="AH5" s="20"/>
      <c r="AI5" s="20"/>
      <c r="AJ5" s="20"/>
      <c r="AK5" s="20"/>
      <c r="AL5" s="20"/>
      <c r="AM5" s="20"/>
    </row>
    <row r="6" spans="2:39">
      <c r="C6" s="175"/>
      <c r="D6" s="176"/>
      <c r="F6" s="70" t="s">
        <v>7</v>
      </c>
      <c r="G6" s="170"/>
      <c r="H6" s="170"/>
      <c r="I6" s="191"/>
      <c r="J6" s="192"/>
      <c r="K6" s="192"/>
      <c r="L6" s="192"/>
      <c r="M6" s="192"/>
      <c r="N6" s="192"/>
      <c r="O6" s="192"/>
      <c r="P6" s="192"/>
      <c r="Q6" s="192"/>
      <c r="R6" s="192"/>
      <c r="S6" s="192"/>
      <c r="T6" s="192"/>
      <c r="U6" s="192"/>
      <c r="V6" s="192"/>
      <c r="W6" s="192"/>
      <c r="X6" s="193"/>
      <c r="Y6" s="128"/>
      <c r="Z6" s="126"/>
      <c r="AA6" s="126"/>
      <c r="AB6" s="126"/>
    </row>
    <row r="7" spans="2:39" ht="31.8" customHeight="1">
      <c r="B7" s="30" t="s">
        <v>127</v>
      </c>
      <c r="C7" s="163" t="s">
        <v>17</v>
      </c>
      <c r="D7" s="162" t="s">
        <v>44</v>
      </c>
      <c r="E7" t="str">
        <f>IF(AND($G$5&lt;DATEVALUE("10/1/24"),$G$6&gt;=DATEVALUE("10/1/24")),"2023/2024",IF($G$5&lt;DATEVALUE("10/1/24"),"2023","2024"))</f>
        <v>2023</v>
      </c>
      <c r="G7" s="69" t="s">
        <v>91</v>
      </c>
      <c r="H7" s="122"/>
      <c r="I7" s="120" t="s">
        <v>93</v>
      </c>
      <c r="J7" s="219"/>
      <c r="K7" s="220"/>
      <c r="L7" s="220"/>
      <c r="M7" s="69" t="s">
        <v>91</v>
      </c>
      <c r="N7" s="123"/>
      <c r="O7" s="183" t="s">
        <v>94</v>
      </c>
      <c r="P7" s="221"/>
      <c r="Q7" s="216"/>
      <c r="R7" s="217"/>
      <c r="S7" s="217"/>
      <c r="T7" s="217"/>
      <c r="U7" s="217"/>
      <c r="V7" s="217"/>
      <c r="W7" s="217"/>
      <c r="X7" s="218"/>
      <c r="Y7" s="129"/>
      <c r="Z7" s="126"/>
      <c r="AA7" s="126"/>
      <c r="AB7" s="126"/>
    </row>
    <row r="8" spans="2:39" ht="18" customHeight="1">
      <c r="B8" s="31"/>
      <c r="C8" s="31"/>
      <c r="D8" s="31"/>
      <c r="E8" s="47"/>
      <c r="F8" s="36"/>
      <c r="I8" s="75"/>
      <c r="J8" s="87"/>
      <c r="K8" s="76"/>
      <c r="L8" s="77"/>
      <c r="M8" s="78"/>
      <c r="N8" s="79"/>
      <c r="O8" s="183" t="s">
        <v>110</v>
      </c>
      <c r="P8" s="184"/>
      <c r="Q8" s="203"/>
      <c r="R8" s="204"/>
      <c r="S8" s="204"/>
      <c r="T8" s="204"/>
      <c r="U8" s="204"/>
      <c r="V8" s="204"/>
      <c r="W8" s="204"/>
      <c r="X8" s="205"/>
      <c r="Y8" s="128"/>
      <c r="Z8" s="126"/>
      <c r="AA8" s="126"/>
      <c r="AB8" s="126"/>
    </row>
    <row r="9" spans="2:39" ht="18" customHeight="1">
      <c r="B9" s="32"/>
      <c r="C9" s="31"/>
      <c r="D9" s="32"/>
      <c r="E9" s="47"/>
      <c r="F9" s="36"/>
      <c r="I9" s="196" t="s">
        <v>105</v>
      </c>
      <c r="J9" s="197"/>
      <c r="K9" s="198"/>
      <c r="L9" s="198"/>
      <c r="M9" s="198"/>
      <c r="N9" s="198"/>
      <c r="O9" s="198"/>
      <c r="P9" s="198"/>
      <c r="Q9" s="198"/>
      <c r="R9" s="199"/>
      <c r="S9" s="88"/>
      <c r="T9" s="72"/>
      <c r="U9" s="72"/>
      <c r="V9" s="72"/>
      <c r="W9" s="72"/>
      <c r="X9" s="130"/>
      <c r="Y9" s="130"/>
    </row>
    <row r="10" spans="2:39" s="14" customFormat="1" ht="18" customHeight="1">
      <c r="B10" s="33"/>
      <c r="C10" s="31"/>
      <c r="D10" s="33"/>
      <c r="G10" s="15"/>
      <c r="I10" s="196" t="s">
        <v>100</v>
      </c>
      <c r="J10" s="200"/>
      <c r="K10" s="196" t="s">
        <v>101</v>
      </c>
      <c r="L10" s="200"/>
      <c r="M10" s="201" t="s">
        <v>102</v>
      </c>
      <c r="N10" s="202"/>
      <c r="O10" s="196" t="s">
        <v>103</v>
      </c>
      <c r="P10" s="200"/>
      <c r="Q10" s="194" t="s">
        <v>104</v>
      </c>
      <c r="R10" s="195"/>
      <c r="S10" s="92"/>
      <c r="T10" s="93"/>
      <c r="U10" s="93"/>
      <c r="V10" s="181"/>
      <c r="W10" s="181"/>
      <c r="X10" s="181"/>
      <c r="Y10" s="182"/>
    </row>
    <row r="11" spans="2:39" s="14" customFormat="1" ht="18" customHeight="1">
      <c r="B11" s="32"/>
      <c r="C11" s="32"/>
      <c r="D11" s="32"/>
      <c r="G11" s="15"/>
      <c r="I11" s="177"/>
      <c r="J11" s="177"/>
      <c r="K11" s="178"/>
      <c r="L11" s="179"/>
      <c r="M11" s="178"/>
      <c r="N11" s="179"/>
      <c r="O11" s="178"/>
      <c r="P11" s="180"/>
      <c r="Q11" s="222"/>
      <c r="R11" s="223"/>
      <c r="S11" s="138"/>
      <c r="T11" s="89"/>
      <c r="U11" s="89"/>
      <c r="V11" s="131"/>
      <c r="W11" s="131"/>
      <c r="X11" s="131"/>
      <c r="Y11" s="131"/>
    </row>
    <row r="12" spans="2:39" s="14" customFormat="1" ht="18" customHeight="1">
      <c r="B12" s="32"/>
      <c r="C12" s="32"/>
      <c r="D12" s="32"/>
      <c r="G12" s="15"/>
      <c r="I12" s="177"/>
      <c r="J12" s="177"/>
      <c r="K12" s="121"/>
      <c r="L12" s="124"/>
      <c r="M12" s="121"/>
      <c r="N12" s="124"/>
      <c r="O12" s="121"/>
      <c r="P12" s="125"/>
      <c r="Q12" s="222"/>
      <c r="R12" s="223"/>
      <c r="S12" s="138"/>
      <c r="T12" s="89"/>
      <c r="U12" s="89"/>
      <c r="V12" s="131"/>
      <c r="W12" s="131"/>
      <c r="X12" s="131"/>
      <c r="Y12" s="131"/>
    </row>
    <row r="13" spans="2:39" s="14" customFormat="1" ht="18" customHeight="1" thickBot="1">
      <c r="B13" s="32"/>
      <c r="C13" s="32"/>
      <c r="D13" s="32"/>
      <c r="F13" s="82" t="s">
        <v>88</v>
      </c>
      <c r="G13" s="83"/>
      <c r="H13" s="85"/>
      <c r="I13" s="177"/>
      <c r="J13" s="177"/>
      <c r="K13" s="121"/>
      <c r="L13" s="124"/>
      <c r="M13" s="121"/>
      <c r="N13" s="124"/>
      <c r="O13" s="121"/>
      <c r="P13" s="125"/>
      <c r="Q13" s="222"/>
      <c r="R13" s="223"/>
      <c r="S13" s="138"/>
      <c r="T13" s="89"/>
      <c r="U13" s="89"/>
      <c r="V13" s="131"/>
      <c r="W13" s="131"/>
      <c r="X13" s="131"/>
      <c r="Y13" s="131"/>
    </row>
    <row r="14" spans="2:39" s="14" customFormat="1" ht="18" customHeight="1">
      <c r="B14" s="32"/>
      <c r="C14" s="32"/>
      <c r="D14" s="32"/>
      <c r="F14" s="84" t="s">
        <v>89</v>
      </c>
      <c r="G14" s="83"/>
      <c r="H14" s="85"/>
      <c r="I14" s="177"/>
      <c r="J14" s="177"/>
      <c r="K14" s="178"/>
      <c r="L14" s="179"/>
      <c r="M14" s="178"/>
      <c r="N14" s="179"/>
      <c r="O14" s="178"/>
      <c r="P14" s="180"/>
      <c r="Q14" s="222"/>
      <c r="R14" s="223"/>
      <c r="S14" s="138"/>
      <c r="T14" s="89"/>
      <c r="U14" s="89"/>
      <c r="V14" s="74"/>
      <c r="W14" s="74"/>
      <c r="X14" s="233" t="s">
        <v>106</v>
      </c>
      <c r="Y14" s="234"/>
    </row>
    <row r="15" spans="2:39" s="14" customFormat="1" ht="18" customHeight="1">
      <c r="B15" s="32"/>
      <c r="C15" s="32"/>
      <c r="D15" s="32"/>
      <c r="F15" s="84" t="s">
        <v>109</v>
      </c>
      <c r="G15" s="83"/>
      <c r="H15" s="85"/>
      <c r="I15" s="177"/>
      <c r="J15" s="177"/>
      <c r="K15" s="178"/>
      <c r="L15" s="179"/>
      <c r="M15" s="178"/>
      <c r="N15" s="179"/>
      <c r="O15" s="178"/>
      <c r="P15" s="180"/>
      <c r="Q15" s="222"/>
      <c r="R15" s="223"/>
      <c r="S15" s="138"/>
      <c r="T15" s="89"/>
      <c r="U15" s="89"/>
      <c r="V15" s="74"/>
      <c r="W15" s="74"/>
      <c r="X15" s="235"/>
      <c r="Y15" s="236"/>
    </row>
    <row r="16" spans="2:39" ht="18" customHeight="1">
      <c r="B16" s="33"/>
      <c r="C16" s="31"/>
      <c r="D16" s="32"/>
      <c r="F16" s="84" t="s">
        <v>115</v>
      </c>
      <c r="G16" s="144"/>
      <c r="H16" s="144"/>
      <c r="I16" s="227" t="s">
        <v>108</v>
      </c>
      <c r="J16" s="228"/>
      <c r="K16" s="228"/>
      <c r="L16" s="145">
        <f>X20-Q16</f>
        <v>0</v>
      </c>
      <c r="M16" s="224" t="s">
        <v>107</v>
      </c>
      <c r="N16" s="225"/>
      <c r="O16" s="225"/>
      <c r="P16" s="226"/>
      <c r="Q16" s="237">
        <f>Q11+Q12+Q13+Q14+Q15</f>
        <v>0</v>
      </c>
      <c r="R16" s="238"/>
      <c r="S16" s="90"/>
      <c r="T16" s="91"/>
      <c r="U16" s="91"/>
      <c r="X16" s="229">
        <f>SUM($X$20-$Y20)</f>
        <v>0</v>
      </c>
      <c r="Y16" s="230"/>
    </row>
    <row r="17" spans="1:27" ht="17.25" customHeight="1" thickBot="1">
      <c r="B17" s="33"/>
      <c r="C17" s="31"/>
      <c r="D17" s="32"/>
      <c r="F17" s="171" t="str">
        <f>IF(AND(_xlfn.DAYS($G$6,$G$5)+1&lt;&gt;(COUNTA(TblTrvlDetails[Travel Date
required])),COUNTA(TblTrvlDetails[Travel Date
required])&lt;&gt;0),CONCATENATE("Number of days between start and end date (",_xlfn.DAYS($G$6,$G$5),") don't match the number of dates being claimed below (",COUNTA(TblTrvlDetails[Travel Date
required]),")"),"")</f>
        <v/>
      </c>
      <c r="G17" s="171"/>
      <c r="H17" s="171"/>
      <c r="I17" s="172"/>
      <c r="J17" s="171"/>
      <c r="K17" s="171"/>
      <c r="L17" s="171"/>
      <c r="M17" s="171"/>
      <c r="N17" s="171"/>
      <c r="O17" s="171"/>
      <c r="P17" s="171"/>
      <c r="Q17" s="68"/>
      <c r="R17" s="68"/>
      <c r="S17" s="48"/>
      <c r="T17" s="48"/>
      <c r="U17" s="48"/>
      <c r="V17" s="48"/>
      <c r="W17" s="48"/>
      <c r="X17" s="231"/>
      <c r="Y17" s="232"/>
    </row>
    <row r="18" spans="1:27" ht="15" customHeight="1" thickBot="1">
      <c r="A18" s="22"/>
      <c r="B18" s="150" t="s">
        <v>116</v>
      </c>
      <c r="C18" s="150"/>
      <c r="D18" s="150"/>
      <c r="E18" s="151"/>
      <c r="F18" s="151"/>
      <c r="G18" s="151"/>
      <c r="H18" s="143"/>
      <c r="I18" s="146" t="s">
        <v>114</v>
      </c>
      <c r="J18" s="146"/>
      <c r="K18" s="146"/>
      <c r="L18" s="146"/>
      <c r="M18" s="147"/>
      <c r="N18" s="148"/>
      <c r="O18" s="146"/>
      <c r="P18" s="146"/>
      <c r="Q18" s="146"/>
      <c r="R18" s="146"/>
      <c r="S18" s="146"/>
      <c r="T18" s="146"/>
      <c r="U18" s="146"/>
      <c r="V18" s="146"/>
      <c r="W18" s="146"/>
      <c r="X18" s="149"/>
      <c r="Y18" s="159"/>
    </row>
    <row r="19" spans="1:27" ht="15" customHeight="1">
      <c r="A19" s="86"/>
      <c r="B19" s="152"/>
      <c r="C19" s="152"/>
      <c r="D19" s="152"/>
      <c r="E19" s="153"/>
      <c r="F19" s="153"/>
      <c r="G19" s="153"/>
      <c r="H19" s="153"/>
      <c r="I19" s="154"/>
      <c r="J19" s="155"/>
      <c r="K19" s="155"/>
      <c r="L19" s="156" t="s">
        <v>33</v>
      </c>
      <c r="M19" s="157"/>
      <c r="N19" s="157"/>
      <c r="O19" s="157"/>
      <c r="P19" s="157"/>
      <c r="Q19" s="157"/>
      <c r="R19" s="157"/>
      <c r="S19" s="155"/>
      <c r="T19" s="155"/>
      <c r="U19" s="155"/>
      <c r="V19" s="155"/>
      <c r="W19" s="155"/>
      <c r="X19" s="157"/>
      <c r="Y19" s="158"/>
    </row>
    <row r="20" spans="1:27" ht="33" customHeight="1">
      <c r="B20" s="141" t="s">
        <v>25</v>
      </c>
      <c r="I20" s="166" t="s">
        <v>45</v>
      </c>
      <c r="J20" s="167"/>
      <c r="K20" s="168"/>
      <c r="L20" s="37">
        <f>SUM(TblTrvlDetails[M&amp;IE Total])</f>
        <v>0</v>
      </c>
      <c r="M20" s="37">
        <f>SUM(TblTrvlDetails[Airfare*])</f>
        <v>0</v>
      </c>
      <c r="N20" s="37">
        <f>SUM(TblTrvlDetails[Lodging*])</f>
        <v>0</v>
      </c>
      <c r="O20" s="37">
        <f>SUM(TblTrvlDetails[Miles*])*(VLOOKUP("Car Mileage",TblTransport[#All],2,FALSE))</f>
        <v>0</v>
      </c>
      <c r="P20" s="37">
        <f>SUM(TblTrvlDetails[Ground Transport*])</f>
        <v>0</v>
      </c>
      <c r="Q20" s="37">
        <f>SUM(TblTrvlDetails[Car Rental*])</f>
        <v>0</v>
      </c>
      <c r="R20" s="38">
        <f>SUM(TblTrvlDetails[Business Expense*])</f>
        <v>0</v>
      </c>
      <c r="S20" s="132"/>
      <c r="T20" s="132"/>
      <c r="U20" s="132"/>
      <c r="V20" s="132"/>
      <c r="W20" s="132"/>
      <c r="X20" s="133">
        <f>SUM(L20:R20)</f>
        <v>0</v>
      </c>
      <c r="Y20" s="38">
        <f>SUM(TblTrvlDetails[Advance*/ PCard])</f>
        <v>0</v>
      </c>
    </row>
    <row r="21" spans="1:27" ht="39" customHeight="1">
      <c r="B21" s="142" t="s">
        <v>15</v>
      </c>
      <c r="C21" s="140" t="s">
        <v>16</v>
      </c>
      <c r="D21" s="140" t="s">
        <v>47</v>
      </c>
      <c r="E21" s="39" t="s">
        <v>22</v>
      </c>
      <c r="F21" s="40" t="s">
        <v>46</v>
      </c>
      <c r="G21" s="40" t="s">
        <v>67</v>
      </c>
      <c r="H21" s="40" t="s">
        <v>35</v>
      </c>
      <c r="I21" s="94" t="s">
        <v>4</v>
      </c>
      <c r="J21" s="94" t="s">
        <v>6</v>
      </c>
      <c r="K21" s="94" t="s">
        <v>5</v>
      </c>
      <c r="L21" s="140" t="s">
        <v>26</v>
      </c>
      <c r="M21" s="140" t="s">
        <v>39</v>
      </c>
      <c r="N21" s="140" t="s">
        <v>40</v>
      </c>
      <c r="O21" s="140" t="s">
        <v>38</v>
      </c>
      <c r="P21" s="40" t="s">
        <v>37</v>
      </c>
      <c r="Q21" s="140" t="s">
        <v>43</v>
      </c>
      <c r="R21" s="140" t="s">
        <v>41</v>
      </c>
      <c r="S21" s="134" t="s">
        <v>23</v>
      </c>
      <c r="T21" s="134" t="s">
        <v>0</v>
      </c>
      <c r="U21" s="134" t="s">
        <v>1</v>
      </c>
      <c r="V21" s="134" t="s">
        <v>2</v>
      </c>
      <c r="W21" s="134" t="s">
        <v>3</v>
      </c>
      <c r="X21" s="139" t="s">
        <v>19</v>
      </c>
      <c r="Y21" s="140" t="s">
        <v>117</v>
      </c>
      <c r="Z21" s="65" t="s">
        <v>80</v>
      </c>
      <c r="AA21" s="40" t="s">
        <v>81</v>
      </c>
    </row>
    <row r="22" spans="1:27" ht="20.399999999999999" customHeight="1">
      <c r="B22" s="24"/>
      <c r="C22" s="25"/>
      <c r="D22" s="24"/>
      <c r="E22" s="26" t="str">
        <f>_xlfn.IFNA(IF(VLOOKUP(TblTrvlDetails[[#This Row],[Location]],TblDom[],2,FALSE)&lt;&gt;"International","D",IF(VLOOKUP(TblTrvlDetails[[#This Row],[Location]],TblDom[],2,FALSE)="International","I","")),"")</f>
        <v/>
      </c>
      <c r="F22"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22" s="27"/>
      <c r="H22" s="28">
        <v>0</v>
      </c>
      <c r="I22" s="28">
        <v>0</v>
      </c>
      <c r="J22" s="28">
        <v>0</v>
      </c>
      <c r="K22" s="28">
        <v>0</v>
      </c>
      <c r="L22"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29"/>
      <c r="N22" s="29"/>
      <c r="O22" s="25"/>
      <c r="P22" s="29"/>
      <c r="Q22" s="29"/>
      <c r="R22" s="29"/>
      <c r="S22" s="137">
        <f>IF(ISBLANK(TblTrvlDetails[[#This Row],[Location]]),0,IF(TblTrvlDetails[[#This Row],[D/I]]="I",VLOOKUP(TblTrvlDetails[[#This Row],[Location]],TblDom[],3,FALSE),VLOOKUP(TblTrvlDetails[[#This Row],[Location]],TblDom[],2,FALSE)))</f>
        <v>0</v>
      </c>
      <c r="T22" s="135">
        <f>IF($G22="Enter Date",0,
IF(AND($G22&lt;&gt;"Enter Date",$G22&lt;DATEVALUE("10/1/24")),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IF($G22&gt;=DATEVALUE("10/1/24"),IFERROR((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2" s="135">
        <f>IF($G22="Enter Date",0,
IF(AND($G22&lt;&gt;"Enter Date",$G22&lt;DATEVALUE("10/1/24")),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IF($G22&gt;=DATEVALUE("10/1/24"),IFERROR((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2" s="135">
        <f>IF($G22="Enter Date",0,
IF(AND($G22&lt;&gt;"Enter Date",$G22&lt;DATEVALUE("10/1/24")),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IF($G22&gt;=DATEVALUE("10/1/24"),IFERROR((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2" s="135">
        <f>IF($G22="Enter Date",0,
IF(AND($G22&lt;&gt;"Enter Date",$G22&lt;DATEVALUE("10/1/24")),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IF($G22&gt;=DATEVALUE("10/1/24"),IFERROR((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2" s="136">
        <f>IFERROR(SUM(L22:N22,P22:R22,(TblTrvlDetails[[#This Row],[Miles*]]*VLOOKUP("Car Mileage",TblTransport[#All],2,FALSE))),"")</f>
        <v>0</v>
      </c>
      <c r="Y22" s="66">
        <v>0</v>
      </c>
      <c r="Z22" s="62">
        <f>IF(MONTH(TblTrvlDetails[[#This Row],[Travel Date
required]])&lt;10,YEAR(TblTrvlDetails[[#This Row],[Travel Date
required]]),YEAR(TblTrvlDetails[[#This Row],[Travel Date
required]])+1)</f>
        <v>1900</v>
      </c>
      <c r="AA22" s="63" t="str">
        <f>CONCATENATE(TblTrvlDetails[[#This Row],[GSA FY]],TblTrvlDetails[[#This Row],[Full Amt]])</f>
        <v>19000</v>
      </c>
    </row>
    <row r="23" spans="1:27" ht="20.399999999999999" customHeight="1">
      <c r="B23" s="24"/>
      <c r="C23" s="25"/>
      <c r="D23" s="24"/>
      <c r="E23" s="26" t="str">
        <f>_xlfn.IFNA(IF(VLOOKUP(TblTrvlDetails[[#This Row],[Location]],TblDom[],2,FALSE)&lt;&gt;"International","D",IF(VLOOKUP(TblTrvlDetails[[#This Row],[Location]],TblDom[],2,FALSE)="International","I","")),"")</f>
        <v/>
      </c>
      <c r="F23"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23" s="27"/>
      <c r="H23" s="28">
        <f>0</f>
        <v>0</v>
      </c>
      <c r="I23" s="28">
        <v>0</v>
      </c>
      <c r="J23" s="28">
        <v>0</v>
      </c>
      <c r="K23" s="28">
        <v>0</v>
      </c>
      <c r="L23"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29"/>
      <c r="N23" s="29"/>
      <c r="O23" s="25"/>
      <c r="P23" s="29"/>
      <c r="Q23" s="29"/>
      <c r="R23" s="29"/>
      <c r="S23" s="137">
        <f>IF(ISBLANK(TblTrvlDetails[[#This Row],[Location]]),0,IF(TblTrvlDetails[[#This Row],[D/I]]="I",VLOOKUP(TblTrvlDetails[[#This Row],[Location]],TblDom[],3,FALSE),VLOOKUP(TblTrvlDetails[[#This Row],[Location]],TblDom[],2,FALSE)))</f>
        <v>0</v>
      </c>
      <c r="T23" s="135">
        <f>IF($G23="Enter Date",0,
IF(AND($G23&lt;&gt;"Enter Date",$G23&lt;DATEVALUE("10/1/24")),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IF($G23&gt;=DATEVALUE("10/1/24"),IFERROR((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3" s="135">
        <f>IF($G23="Enter Date",0,
IF(AND($G23&lt;&gt;"Enter Date",$G23&lt;DATEVALUE("10/1/24")),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IF($G23&gt;=DATEVALUE("10/1/24"),IFERROR((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3" s="135">
        <f>IF($G23="Enter Date",0,
IF(AND($G23&lt;&gt;"Enter Date",$G23&lt;DATEVALUE("10/1/24")),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IF($G23&gt;=DATEVALUE("10/1/24"),IFERROR((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3" s="135">
        <f>IF($G23="Enter Date",0,
IF(AND($G23&lt;&gt;"Enter Date",$G23&lt;DATEVALUE("10/1/24")),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IF($G23&gt;=DATEVALUE("10/1/24"),IFERROR((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3" s="136">
        <f>IFERROR(SUM(L23:N23,P23:R23,(TblTrvlDetails[[#This Row],[Miles*]]*VLOOKUP("Car Mileage",TblTransport[#All],2,FALSE))),"")</f>
        <v>0</v>
      </c>
      <c r="Y23" s="66">
        <v>0</v>
      </c>
      <c r="Z23" s="62">
        <f>IF(MONTH(TblTrvlDetails[[#This Row],[Travel Date
required]])&lt;10,YEAR(TblTrvlDetails[[#This Row],[Travel Date
required]]),YEAR(TblTrvlDetails[[#This Row],[Travel Date
required]])+1)</f>
        <v>1900</v>
      </c>
      <c r="AA23" s="63" t="str">
        <f>CONCATENATE(TblTrvlDetails[[#This Row],[GSA FY]],TblTrvlDetails[[#This Row],[Full Amt]])</f>
        <v>19000</v>
      </c>
    </row>
    <row r="24" spans="1:27" ht="20.399999999999999" customHeight="1">
      <c r="B24" s="24"/>
      <c r="C24" s="25"/>
      <c r="D24" s="24"/>
      <c r="E24" s="26" t="str">
        <f>_xlfn.IFNA(IF(VLOOKUP(TblTrvlDetails[[#This Row],[Location]],TblDom[],2,FALSE)&lt;&gt;"International","D",IF(VLOOKUP(TblTrvlDetails[[#This Row],[Location]],TblDom[],2,FALSE)="International","I","")),"")</f>
        <v/>
      </c>
      <c r="F24"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24" s="27"/>
      <c r="H24" s="28">
        <v>0</v>
      </c>
      <c r="I24" s="28">
        <v>0</v>
      </c>
      <c r="J24" s="28">
        <v>0</v>
      </c>
      <c r="K24" s="28">
        <v>0</v>
      </c>
      <c r="L24"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29"/>
      <c r="N24" s="29"/>
      <c r="O24" s="25"/>
      <c r="P24" s="29"/>
      <c r="Q24" s="29"/>
      <c r="R24" s="29"/>
      <c r="S24" s="137">
        <f>IF(ISBLANK(TblTrvlDetails[[#This Row],[Location]]),0,IF(TblTrvlDetails[[#This Row],[D/I]]="I",VLOOKUP(TblTrvlDetails[[#This Row],[Location]],TblDom[],3,FALSE),VLOOKUP(TblTrvlDetails[[#This Row],[Location]],TblDom[],2,FALSE)))</f>
        <v>0</v>
      </c>
      <c r="T24" s="135">
        <f>IF($G24="Enter Date",0,
IF(AND($G24&lt;&gt;"Enter Date",$G24&lt;DATEVALUE("10/1/24")),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IF($G24&gt;=DATEVALUE("10/1/24"),IFERROR((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4" s="135">
        <f>IF($G24="Enter Date",0,
IF(AND($G24&lt;&gt;"Enter Date",$G24&lt;DATEVALUE("10/1/24")),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IF($G24&gt;=DATEVALUE("10/1/24"),IFERROR((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4" s="135">
        <f>IF($G24="Enter Date",0,
IF(AND($G24&lt;&gt;"Enter Date",$G24&lt;DATEVALUE("10/1/24")),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IF($G24&gt;=DATEVALUE("10/1/24"),IFERROR((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4" s="135">
        <f>IF($G24="Enter Date",0,
IF(AND($G24&lt;&gt;"Enter Date",$G24&lt;DATEVALUE("10/1/24")),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IF($G24&gt;=DATEVALUE("10/1/24"),IFERROR((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4" s="136">
        <f>IFERROR(SUM(L24:N24,P24:R24,(TblTrvlDetails[[#This Row],[Miles*]]*VLOOKUP("Car Mileage",TblTransport[#All],2,FALSE))),"")</f>
        <v>0</v>
      </c>
      <c r="Y24" s="66">
        <v>0</v>
      </c>
      <c r="Z24" s="95">
        <f>IF(MONTH(TblTrvlDetails[[#This Row],[Travel Date
required]])&lt;10,YEAR(TblTrvlDetails[[#This Row],[Travel Date
required]]),YEAR(TblTrvlDetails[[#This Row],[Travel Date
required]])+1)</f>
        <v>1900</v>
      </c>
      <c r="AA24" s="96" t="str">
        <f>CONCATENATE(TblTrvlDetails[[#This Row],[GSA FY]],TblTrvlDetails[[#This Row],[Full Amt]])</f>
        <v>19000</v>
      </c>
    </row>
    <row r="25" spans="1:27" ht="20.399999999999999" customHeight="1">
      <c r="B25" s="24"/>
      <c r="C25" s="25"/>
      <c r="D25" s="24"/>
      <c r="E25" s="26" t="str">
        <f>_xlfn.IFNA(IF(VLOOKUP(TblTrvlDetails[[#This Row],[Location]],TblDom[],2,FALSE)&lt;&gt;"International","D",IF(VLOOKUP(TblTrvlDetails[[#This Row],[Location]],TblDom[],2,FALSE)="International","I","")),"")</f>
        <v/>
      </c>
      <c r="F25"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25" s="27"/>
      <c r="H25" s="28">
        <v>0</v>
      </c>
      <c r="I25" s="28">
        <v>0</v>
      </c>
      <c r="J25" s="28">
        <v>0</v>
      </c>
      <c r="K25" s="28">
        <v>0</v>
      </c>
      <c r="L25"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29"/>
      <c r="N25" s="29"/>
      <c r="O25" s="25"/>
      <c r="P25" s="29"/>
      <c r="Q25" s="29"/>
      <c r="R25" s="29"/>
      <c r="S25" s="137">
        <f>IF(ISBLANK(TblTrvlDetails[[#This Row],[Location]]),0,IF(TblTrvlDetails[[#This Row],[D/I]]="I",VLOOKUP(TblTrvlDetails[[#This Row],[Location]],TblDom[],3,FALSE),VLOOKUP(TblTrvlDetails[[#This Row],[Location]],TblDom[],2,FALSE)))</f>
        <v>0</v>
      </c>
      <c r="T25" s="135">
        <f>IF($G25="Enter Date",0,
IF(AND($G25&lt;&gt;"Enter Date",$G25&lt;DATEVALUE("10/1/24")),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IF($G25&gt;=DATEVALUE("10/1/24"),IFERROR((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5" s="135">
        <f>IF($G25="Enter Date",0,
IF(AND($G25&lt;&gt;"Enter Date",$G25&lt;DATEVALUE("10/1/24")),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IF($G25&gt;=DATEVALUE("10/1/24"),IFERROR((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5" s="135">
        <f>IF($G25="Enter Date",0,
IF(AND($G25&lt;&gt;"Enter Date",$G25&lt;DATEVALUE("10/1/24")),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IF($G25&gt;=DATEVALUE("10/1/24"),IFERROR((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5" s="135">
        <f>IF($G25="Enter Date",0,
IF(AND($G25&lt;&gt;"Enter Date",$G25&lt;DATEVALUE("10/1/24")),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IF($G25&gt;=DATEVALUE("10/1/24"),IFERROR((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5" s="136">
        <f>IFERROR(SUM(L25:N25,P25:R25,(TblTrvlDetails[[#This Row],[Miles*]]*VLOOKUP("Car Mileage",TblTransport[#All],2,FALSE))),"")</f>
        <v>0</v>
      </c>
      <c r="Y25" s="66">
        <v>0</v>
      </c>
      <c r="Z25" s="95">
        <f>IF(MONTH(TblTrvlDetails[[#This Row],[Travel Date
required]])&lt;10,YEAR(TblTrvlDetails[[#This Row],[Travel Date
required]]),YEAR(TblTrvlDetails[[#This Row],[Travel Date
required]])+1)</f>
        <v>1900</v>
      </c>
      <c r="AA25" s="96" t="str">
        <f>CONCATENATE(TblTrvlDetails[[#This Row],[GSA FY]],TblTrvlDetails[[#This Row],[Full Amt]])</f>
        <v>19000</v>
      </c>
    </row>
    <row r="26" spans="1:27" ht="20.399999999999999" customHeight="1">
      <c r="B26" s="24"/>
      <c r="C26" s="25"/>
      <c r="D26" s="24"/>
      <c r="E26" s="26" t="str">
        <f>_xlfn.IFNA(IF(VLOOKUP(TblTrvlDetails[[#This Row],[Location]],TblDom[],2,FALSE)&lt;&gt;"International","D",IF(VLOOKUP(TblTrvlDetails[[#This Row],[Location]],TblDom[],2,FALSE)="International","I","")),"")</f>
        <v/>
      </c>
      <c r="F26"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26" s="27"/>
      <c r="H26" s="28">
        <v>0</v>
      </c>
      <c r="I26" s="28">
        <v>0</v>
      </c>
      <c r="J26" s="28">
        <v>0</v>
      </c>
      <c r="K26" s="28">
        <v>0</v>
      </c>
      <c r="L26"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29"/>
      <c r="N26" s="29"/>
      <c r="O26" s="25"/>
      <c r="P26" s="29"/>
      <c r="Q26" s="29"/>
      <c r="R26" s="29"/>
      <c r="S26" s="137">
        <f>IF(ISBLANK(TblTrvlDetails[[#This Row],[Location]]),0,IF(TblTrvlDetails[[#This Row],[D/I]]="I",VLOOKUP(TblTrvlDetails[[#This Row],[Location]],TblDom[],3,FALSE),VLOOKUP(TblTrvlDetails[[#This Row],[Location]],TblDom[],2,FALSE)))</f>
        <v>0</v>
      </c>
      <c r="T26" s="135">
        <f>IF($G26="Enter Date",0,
IF(AND($G26&lt;&gt;"Enter Date",$G26&lt;DATEVALUE("10/1/24")),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IF($G26&gt;=DATEVALUE("10/1/24"),IFERROR((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6" s="135">
        <f>IF($G26="Enter Date",0,
IF(AND($G26&lt;&gt;"Enter Date",$G26&lt;DATEVALUE("10/1/24")),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IF($G26&gt;=DATEVALUE("10/1/24"),IFERROR((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6" s="135">
        <f>IF($G26="Enter Date",0,
IF(AND($G26&lt;&gt;"Enter Date",$G26&lt;DATEVALUE("10/1/24")),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IF($G26&gt;=DATEVALUE("10/1/24"),IFERROR((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6" s="135">
        <f>IF($G26="Enter Date",0,
IF(AND($G26&lt;&gt;"Enter Date",$G26&lt;DATEVALUE("10/1/24")),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IF($G26&gt;=DATEVALUE("10/1/24"),IFERROR((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6" s="136">
        <f>IFERROR(SUM(L26:N26,P26:R26,(TblTrvlDetails[[#This Row],[Miles*]]*VLOOKUP("Car Mileage",TblTransport[#All],2,FALSE))),"")</f>
        <v>0</v>
      </c>
      <c r="Y26" s="66">
        <v>0</v>
      </c>
      <c r="Z26" s="95">
        <f>IF(MONTH(TblTrvlDetails[[#This Row],[Travel Date
required]])&lt;10,YEAR(TblTrvlDetails[[#This Row],[Travel Date
required]]),YEAR(TblTrvlDetails[[#This Row],[Travel Date
required]])+1)</f>
        <v>1900</v>
      </c>
      <c r="AA26" s="96" t="str">
        <f>CONCATENATE(TblTrvlDetails[[#This Row],[GSA FY]],TblTrvlDetails[[#This Row],[Full Amt]])</f>
        <v>19000</v>
      </c>
    </row>
    <row r="27" spans="1:27" ht="20.399999999999999" customHeight="1">
      <c r="B27" s="24"/>
      <c r="C27" s="25"/>
      <c r="D27" s="24"/>
      <c r="E27" s="26" t="str">
        <f>_xlfn.IFNA(IF(VLOOKUP(TblTrvlDetails[[#This Row],[Location]],TblDom[],2,FALSE)&lt;&gt;"International","D",IF(VLOOKUP(TblTrvlDetails[[#This Row],[Location]],TblDom[],2,FALSE)="International","I","")),"")</f>
        <v/>
      </c>
      <c r="F27"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27" s="27"/>
      <c r="H27" s="28">
        <v>0</v>
      </c>
      <c r="I27" s="28">
        <v>0</v>
      </c>
      <c r="J27" s="28">
        <v>0</v>
      </c>
      <c r="K27" s="28">
        <v>0</v>
      </c>
      <c r="L27"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29"/>
      <c r="N27" s="29"/>
      <c r="O27" s="25"/>
      <c r="P27" s="29"/>
      <c r="Q27" s="29"/>
      <c r="R27" s="29"/>
      <c r="S27" s="137">
        <f>IF(ISBLANK(TblTrvlDetails[[#This Row],[Location]]),0,IF(TblTrvlDetails[[#This Row],[D/I]]="I",VLOOKUP(TblTrvlDetails[[#This Row],[Location]],TblDom[],3,FALSE),VLOOKUP(TblTrvlDetails[[#This Row],[Location]],TblDom[],2,FALSE)))</f>
        <v>0</v>
      </c>
      <c r="T27" s="135">
        <f>IF($G27="Enter Date",0,
IF(AND($G27&lt;&gt;"Enter Date",$G27&lt;DATEVALUE("10/1/24")),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IF($G27&gt;=DATEVALUE("10/1/24"),IFERROR((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7" s="135">
        <f>IF($G27="Enter Date",0,
IF(AND($G27&lt;&gt;"Enter Date",$G27&lt;DATEVALUE("10/1/24")),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IF($G27&gt;=DATEVALUE("10/1/24"),IFERROR((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7" s="135">
        <f>IF($G27="Enter Date",0,
IF(AND($G27&lt;&gt;"Enter Date",$G27&lt;DATEVALUE("10/1/24")),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IF($G27&gt;=DATEVALUE("10/1/24"),IFERROR((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7" s="135">
        <f>IF($G27="Enter Date",0,
IF(AND($G27&lt;&gt;"Enter Date",$G27&lt;DATEVALUE("10/1/24")),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IF($G27&gt;=DATEVALUE("10/1/24"),IFERROR((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7" s="136">
        <f>IFERROR(SUM(L27:N27,P27:R27,(TblTrvlDetails[[#This Row],[Miles*]]*VLOOKUP("Car Mileage",TblTransport[#All],2,FALSE))),"")</f>
        <v>0</v>
      </c>
      <c r="Y27" s="66">
        <v>0</v>
      </c>
      <c r="Z27" s="95">
        <f>IF(MONTH(TblTrvlDetails[[#This Row],[Travel Date
required]])&lt;10,YEAR(TblTrvlDetails[[#This Row],[Travel Date
required]]),YEAR(TblTrvlDetails[[#This Row],[Travel Date
required]])+1)</f>
        <v>1900</v>
      </c>
      <c r="AA27" s="96" t="str">
        <f>CONCATENATE(TblTrvlDetails[[#This Row],[GSA FY]],TblTrvlDetails[[#This Row],[Full Amt]])</f>
        <v>19000</v>
      </c>
    </row>
    <row r="28" spans="1:27" ht="20.399999999999999" customHeight="1">
      <c r="B28" s="24"/>
      <c r="C28" s="25"/>
      <c r="D28" s="24"/>
      <c r="E28" s="26" t="str">
        <f>_xlfn.IFNA(IF(VLOOKUP(TblTrvlDetails[[#This Row],[Location]],TblDom[],2,FALSE)&lt;&gt;"International","D",IF(VLOOKUP(TblTrvlDetails[[#This Row],[Location]],TblDom[],2,FALSE)="International","I","")),"")</f>
        <v/>
      </c>
      <c r="F28"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28" s="27"/>
      <c r="H28" s="28">
        <v>0</v>
      </c>
      <c r="I28" s="28">
        <v>0</v>
      </c>
      <c r="J28" s="28">
        <v>0</v>
      </c>
      <c r="K28" s="28">
        <v>0</v>
      </c>
      <c r="L28"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29"/>
      <c r="N28" s="29"/>
      <c r="O28" s="25"/>
      <c r="P28" s="29"/>
      <c r="Q28" s="29"/>
      <c r="R28" s="29"/>
      <c r="S28" s="137">
        <f>IF(ISBLANK(TblTrvlDetails[[#This Row],[Location]]),0,IF(TblTrvlDetails[[#This Row],[D/I]]="I",VLOOKUP(TblTrvlDetails[[#This Row],[Location]],TblDom[],3,FALSE),VLOOKUP(TblTrvlDetails[[#This Row],[Location]],TblDom[],2,FALSE)))</f>
        <v>0</v>
      </c>
      <c r="T28" s="135">
        <f>IF($G28="Enter Date",0,
IF(AND($G28&lt;&gt;"Enter Date",$G28&lt;DATEVALUE("10/1/24")),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IF($G28&gt;=DATEVALUE("10/1/24"),IFERROR((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8" s="135">
        <f>IF($G28="Enter Date",0,
IF(AND($G28&lt;&gt;"Enter Date",$G28&lt;DATEVALUE("10/1/24")),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IF($G28&gt;=DATEVALUE("10/1/24"),IFERROR((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8" s="135">
        <f>IF($G28="Enter Date",0,
IF(AND($G28&lt;&gt;"Enter Date",$G28&lt;DATEVALUE("10/1/24")),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IF($G28&gt;=DATEVALUE("10/1/24"),IFERROR((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8" s="135">
        <f>IF($G28="Enter Date",0,
IF(AND($G28&lt;&gt;"Enter Date",$G28&lt;DATEVALUE("10/1/24")),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IF($G28&gt;=DATEVALUE("10/1/24"),IFERROR((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8" s="136">
        <f>IFERROR(SUM(L28:N28,P28:R28,(TblTrvlDetails[[#This Row],[Miles*]]*VLOOKUP("Car Mileage",TblTransport[#All],2,FALSE))),"")</f>
        <v>0</v>
      </c>
      <c r="Y28" s="66">
        <v>0</v>
      </c>
      <c r="Z28" s="95">
        <f>IF(MONTH(TblTrvlDetails[[#This Row],[Travel Date
required]])&lt;10,YEAR(TblTrvlDetails[[#This Row],[Travel Date
required]]),YEAR(TblTrvlDetails[[#This Row],[Travel Date
required]])+1)</f>
        <v>1900</v>
      </c>
      <c r="AA28" s="96" t="str">
        <f>CONCATENATE(TblTrvlDetails[[#This Row],[GSA FY]],TblTrvlDetails[[#This Row],[Full Amt]])</f>
        <v>19000</v>
      </c>
    </row>
    <row r="29" spans="1:27" ht="20.399999999999999" customHeight="1">
      <c r="B29" s="24"/>
      <c r="C29" s="25"/>
      <c r="D29" s="24"/>
      <c r="E29" s="26" t="str">
        <f>_xlfn.IFNA(IF(VLOOKUP(TblTrvlDetails[[#This Row],[Location]],TblDom[],2,FALSE)&lt;&gt;"International","D",IF(VLOOKUP(TblTrvlDetails[[#This Row],[Location]],TblDom[],2,FALSE)="International","I","")),"")</f>
        <v/>
      </c>
      <c r="F29"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29" s="27"/>
      <c r="H29" s="28">
        <v>0</v>
      </c>
      <c r="I29" s="28">
        <v>0</v>
      </c>
      <c r="J29" s="28">
        <v>0</v>
      </c>
      <c r="K29" s="28">
        <v>0</v>
      </c>
      <c r="L29"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29"/>
      <c r="N29" s="29"/>
      <c r="O29" s="25"/>
      <c r="P29" s="29"/>
      <c r="Q29" s="29"/>
      <c r="R29" s="29"/>
      <c r="S29" s="137">
        <f>IF(ISBLANK(TblTrvlDetails[[#This Row],[Location]]),0,IF(TblTrvlDetails[[#This Row],[D/I]]="I",VLOOKUP(TblTrvlDetails[[#This Row],[Location]],TblDom[],3,FALSE),VLOOKUP(TblTrvlDetails[[#This Row],[Location]],TblDom[],2,FALSE)))</f>
        <v>0</v>
      </c>
      <c r="T29" s="135">
        <f>IF($G29="Enter Date",0,
IF(AND($G29&lt;&gt;"Enter Date",$G29&lt;DATEVALUE("10/1/24")),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IF($G29&gt;=DATEVALUE("10/1/24"),IFERROR((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9" s="135">
        <f>IF($G29="Enter Date",0,
IF(AND($G29&lt;&gt;"Enter Date",$G29&lt;DATEVALUE("10/1/24")),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IF($G29&gt;=DATEVALUE("10/1/24"),IFERROR((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9" s="135">
        <f>IF($G29="Enter Date",0,
IF(AND($G29&lt;&gt;"Enter Date",$G29&lt;DATEVALUE("10/1/24")),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IF($G29&gt;=DATEVALUE("10/1/24"),IFERROR((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9" s="135">
        <f>IF($G29="Enter Date",0,
IF(AND($G29&lt;&gt;"Enter Date",$G29&lt;DATEVALUE("10/1/24")),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IF($G29&gt;=DATEVALUE("10/1/24"),IFERROR((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9" s="136">
        <f>IFERROR(SUM(L29:N29,P29:R29,(TblTrvlDetails[[#This Row],[Miles*]]*VLOOKUP("Car Mileage",TblTransport[#All],2,FALSE))),"")</f>
        <v>0</v>
      </c>
      <c r="Y29" s="66">
        <v>0</v>
      </c>
      <c r="Z29" s="95">
        <f>IF(MONTH(TblTrvlDetails[[#This Row],[Travel Date
required]])&lt;10,YEAR(TblTrvlDetails[[#This Row],[Travel Date
required]]),YEAR(TblTrvlDetails[[#This Row],[Travel Date
required]])+1)</f>
        <v>1900</v>
      </c>
      <c r="AA29" s="96" t="str">
        <f>CONCATENATE(TblTrvlDetails[[#This Row],[GSA FY]],TblTrvlDetails[[#This Row],[Full Amt]])</f>
        <v>19000</v>
      </c>
    </row>
    <row r="30" spans="1:27" ht="20.399999999999999" customHeight="1">
      <c r="B30" s="24"/>
      <c r="C30" s="25"/>
      <c r="D30" s="24"/>
      <c r="E30" s="26" t="str">
        <f>_xlfn.IFNA(IF(VLOOKUP(TblTrvlDetails[[#This Row],[Location]],TblDom[],2,FALSE)&lt;&gt;"International","D",IF(VLOOKUP(TblTrvlDetails[[#This Row],[Location]],TblDom[],2,FALSE)="International","I","")),"")</f>
        <v/>
      </c>
      <c r="F30"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30" s="27"/>
      <c r="H30" s="28">
        <v>0</v>
      </c>
      <c r="I30" s="28">
        <v>0</v>
      </c>
      <c r="J30" s="28">
        <v>0</v>
      </c>
      <c r="K30" s="28">
        <v>0</v>
      </c>
      <c r="L30"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0" s="29"/>
      <c r="N30" s="29"/>
      <c r="O30" s="25"/>
      <c r="P30" s="29"/>
      <c r="Q30" s="29"/>
      <c r="R30" s="29"/>
      <c r="S30" s="137">
        <f>IF(ISBLANK(TblTrvlDetails[[#This Row],[Location]]),0,IF(TblTrvlDetails[[#This Row],[D/I]]="I",VLOOKUP(TblTrvlDetails[[#This Row],[Location]],TblDom[],3,FALSE),VLOOKUP(TblTrvlDetails[[#This Row],[Location]],TblDom[],2,FALSE)))</f>
        <v>0</v>
      </c>
      <c r="T30" s="135">
        <f>IF($G30="Enter Date",0,
IF(AND($G30&lt;&gt;"Enter Date",$G30&lt;DATEVALUE("10/1/24")),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IF($G30&gt;=DATEVALUE("10/1/24"),IFERROR((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30" s="135">
        <f>IF($G30="Enter Date",0,
IF(AND($G30&lt;&gt;"Enter Date",$G30&lt;DATEVALUE("10/1/24")),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IF($G30&gt;=DATEVALUE("10/1/24"),IFERROR((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30" s="135">
        <f>IF($G30="Enter Date",0,
IF(AND($G30&lt;&gt;"Enter Date",$G30&lt;DATEVALUE("10/1/24")),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IF($G30&gt;=DATEVALUE("10/1/24"),IFERROR((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30" s="135">
        <f>IF($G30="Enter Date",0,
IF(AND($G30&lt;&gt;"Enter Date",$G30&lt;DATEVALUE("10/1/24")),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IF($G30&gt;=DATEVALUE("10/1/24"),IFERROR((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30" s="136">
        <f>IFERROR(SUM(L30:N30,P30:R30,(TblTrvlDetails[[#This Row],[Miles*]]*VLOOKUP("Car Mileage",TblTransport[#All],2,FALSE))),"")</f>
        <v>0</v>
      </c>
      <c r="Y30" s="66">
        <v>0</v>
      </c>
      <c r="Z30" s="95">
        <f>IF(MONTH(TblTrvlDetails[[#This Row],[Travel Date
required]])&lt;10,YEAR(TblTrvlDetails[[#This Row],[Travel Date
required]]),YEAR(TblTrvlDetails[[#This Row],[Travel Date
required]])+1)</f>
        <v>1900</v>
      </c>
      <c r="AA30" s="96" t="str">
        <f>CONCATENATE(TblTrvlDetails[[#This Row],[GSA FY]],TblTrvlDetails[[#This Row],[Full Amt]])</f>
        <v>19000</v>
      </c>
    </row>
    <row r="31" spans="1:27" ht="20.399999999999999" customHeight="1">
      <c r="B31" s="24"/>
      <c r="C31" s="25"/>
      <c r="D31" s="24"/>
      <c r="E31" s="26" t="str">
        <f>_xlfn.IFNA(IF(VLOOKUP(TblTrvlDetails[[#This Row],[Location]],TblDom[],2,FALSE)&lt;&gt;"International","D",IF(VLOOKUP(TblTrvlDetails[[#This Row],[Location]],TblDom[],2,FALSE)="International","I","")),"")</f>
        <v/>
      </c>
      <c r="F31"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31" s="27"/>
      <c r="H31" s="28">
        <v>0</v>
      </c>
      <c r="I31" s="28">
        <v>0</v>
      </c>
      <c r="J31" s="28">
        <v>0</v>
      </c>
      <c r="K31" s="28">
        <v>0</v>
      </c>
      <c r="L31"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1" s="29"/>
      <c r="N31" s="29"/>
      <c r="O31" s="25"/>
      <c r="P31" s="29"/>
      <c r="Q31" s="29"/>
      <c r="R31" s="29"/>
      <c r="S31" s="137">
        <f>IF(ISBLANK(TblTrvlDetails[[#This Row],[Location]]),0,IF(TblTrvlDetails[[#This Row],[D/I]]="I",VLOOKUP(TblTrvlDetails[[#This Row],[Location]],TblDom[],3,FALSE),VLOOKUP(TblTrvlDetails[[#This Row],[Location]],TblDom[],2,FALSE)))</f>
        <v>0</v>
      </c>
      <c r="T31" s="135">
        <f>IF($G31="Enter Date",0,
IF(AND($G31&lt;&gt;"Enter Date",$G31&lt;DATEVALUE("10/1/24")),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IF($G31&gt;=DATEVALUE("10/1/24"),IFERROR((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31" s="135">
        <f>IF($G31="Enter Date",0,
IF(AND($G31&lt;&gt;"Enter Date",$G31&lt;DATEVALUE("10/1/24")),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IF($G31&gt;=DATEVALUE("10/1/24"),IFERROR((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31" s="135">
        <f>IF($G31="Enter Date",0,
IF(AND($G31&lt;&gt;"Enter Date",$G31&lt;DATEVALUE("10/1/24")),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IF($G31&gt;=DATEVALUE("10/1/24"),IFERROR((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31" s="135">
        <f>IF($G31="Enter Date",0,
IF(AND($G31&lt;&gt;"Enter Date",$G31&lt;DATEVALUE("10/1/24")),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IF($G31&gt;=DATEVALUE("10/1/24"),IFERROR((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31" s="136">
        <f>IFERROR(SUM(L31:N31,P31:R31,(TblTrvlDetails[[#This Row],[Miles*]]*VLOOKUP("Car Mileage",TblTransport[#All],2,FALSE))),"")</f>
        <v>0</v>
      </c>
      <c r="Y31" s="66">
        <v>0</v>
      </c>
      <c r="Z31" s="95">
        <f>IF(MONTH(TblTrvlDetails[[#This Row],[Travel Date
required]])&lt;10,YEAR(TblTrvlDetails[[#This Row],[Travel Date
required]]),YEAR(TblTrvlDetails[[#This Row],[Travel Date
required]])+1)</f>
        <v>1900</v>
      </c>
      <c r="AA31" s="96" t="str">
        <f>CONCATENATE(TblTrvlDetails[[#This Row],[GSA FY]],TblTrvlDetails[[#This Row],[Full Amt]])</f>
        <v>19000</v>
      </c>
    </row>
    <row r="32" spans="1:27" ht="20.399999999999999" customHeight="1">
      <c r="B32" s="24"/>
      <c r="C32" s="25"/>
      <c r="D32" s="24"/>
      <c r="E32" s="26" t="str">
        <f>_xlfn.IFNA(IF(VLOOKUP(TblTrvlDetails[[#This Row],[Location]],TblDom[],2,FALSE)&lt;&gt;"International","D",IF(VLOOKUP(TblTrvlDetails[[#This Row],[Location]],TblDom[],2,FALSE)="International","I","")),"")</f>
        <v/>
      </c>
      <c r="F32"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32" s="27"/>
      <c r="H32" s="28">
        <v>0</v>
      </c>
      <c r="I32" s="28">
        <v>0</v>
      </c>
      <c r="J32" s="28">
        <v>0</v>
      </c>
      <c r="K32" s="28">
        <v>0</v>
      </c>
      <c r="L32"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2" s="29"/>
      <c r="N32" s="29"/>
      <c r="O32" s="25"/>
      <c r="P32" s="29"/>
      <c r="Q32" s="29"/>
      <c r="R32" s="29"/>
      <c r="S32" s="137">
        <f>IF(ISBLANK(TblTrvlDetails[[#This Row],[Location]]),0,IF(TblTrvlDetails[[#This Row],[D/I]]="I",VLOOKUP(TblTrvlDetails[[#This Row],[Location]],TblDom[],3,FALSE),VLOOKUP(TblTrvlDetails[[#This Row],[Location]],TblDom[],2,FALSE)))</f>
        <v>0</v>
      </c>
      <c r="T32" s="135">
        <f>IF($G32="Enter Date",0,
IF(AND($G32&lt;&gt;"Enter Date",$G32&lt;DATEVALUE("10/1/24")),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IF($G32&gt;=DATEVALUE("10/1/24"),IFERROR((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32" s="135">
        <f>IF($G32="Enter Date",0,
IF(AND($G32&lt;&gt;"Enter Date",$G32&lt;DATEVALUE("10/1/24")),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IF($G32&gt;=DATEVALUE("10/1/24"),IFERROR((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32" s="135">
        <f>IF($G32="Enter Date",0,
IF(AND($G32&lt;&gt;"Enter Date",$G32&lt;DATEVALUE("10/1/24")),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IF($G32&gt;=DATEVALUE("10/1/24"),IFERROR((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32" s="135">
        <f>IF($G32="Enter Date",0,
IF(AND($G32&lt;&gt;"Enter Date",$G32&lt;DATEVALUE("10/1/24")),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IF($G32&gt;=DATEVALUE("10/1/24"),IFERROR((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32" s="136">
        <f>IFERROR(SUM(L32:N32,P32:R32,(TblTrvlDetails[[#This Row],[Miles*]]*VLOOKUP("Car Mileage",TblTransport[#All],2,FALSE))),"")</f>
        <v>0</v>
      </c>
      <c r="Y32" s="66">
        <v>0</v>
      </c>
      <c r="Z32" s="95">
        <f>IF(MONTH(TblTrvlDetails[[#This Row],[Travel Date
required]])&lt;10,YEAR(TblTrvlDetails[[#This Row],[Travel Date
required]]),YEAR(TblTrvlDetails[[#This Row],[Travel Date
required]])+1)</f>
        <v>1900</v>
      </c>
      <c r="AA32" s="96" t="str">
        <f>CONCATENATE(TblTrvlDetails[[#This Row],[GSA FY]],TblTrvlDetails[[#This Row],[Full Amt]])</f>
        <v>19000</v>
      </c>
    </row>
    <row r="33" spans="2:27" ht="20.399999999999999" customHeight="1">
      <c r="B33" s="24"/>
      <c r="C33" s="25"/>
      <c r="D33" s="24"/>
      <c r="E33" s="26" t="str">
        <f>_xlfn.IFNA(IF(VLOOKUP(TblTrvlDetails[[#This Row],[Location]],TblDom[],2,FALSE)&lt;&gt;"International","D",IF(VLOOKUP(TblTrvlDetails[[#This Row],[Location]],TblDom[],2,FALSE)="International","I","")),"")</f>
        <v/>
      </c>
      <c r="F33"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33" s="27"/>
      <c r="H33" s="28">
        <v>0</v>
      </c>
      <c r="I33" s="28">
        <v>0</v>
      </c>
      <c r="J33" s="28">
        <v>0</v>
      </c>
      <c r="K33" s="28">
        <v>0</v>
      </c>
      <c r="L33"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3" s="29"/>
      <c r="N33" s="29"/>
      <c r="O33" s="25"/>
      <c r="P33" s="29"/>
      <c r="Q33" s="29"/>
      <c r="R33" s="29"/>
      <c r="S33" s="137">
        <f>IF(ISBLANK(TblTrvlDetails[[#This Row],[Location]]),0,IF(TblTrvlDetails[[#This Row],[D/I]]="I",VLOOKUP(TblTrvlDetails[[#This Row],[Location]],TblDom[],3,FALSE),VLOOKUP(TblTrvlDetails[[#This Row],[Location]],TblDom[],2,FALSE)))</f>
        <v>0</v>
      </c>
      <c r="T33" s="135">
        <f>IF($G33="Enter Date",0,
IF(AND($G33&lt;&gt;"Enter Date",$G33&lt;DATEVALUE("10/1/24")),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IF($G33&gt;=DATEVALUE("10/1/24"),IFERROR((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33" s="135">
        <f>IF($G33="Enter Date",0,
IF(AND($G33&lt;&gt;"Enter Date",$G33&lt;DATEVALUE("10/1/24")),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IF($G33&gt;=DATEVALUE("10/1/24"),IFERROR((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33" s="135">
        <f>IF($G33="Enter Date",0,
IF(AND($G33&lt;&gt;"Enter Date",$G33&lt;DATEVALUE("10/1/24")),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IF($G33&gt;=DATEVALUE("10/1/24"),IFERROR((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33" s="135">
        <f>IF($G33="Enter Date",0,
IF(AND($G33&lt;&gt;"Enter Date",$G33&lt;DATEVALUE("10/1/24")),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IF($G33&gt;=DATEVALUE("10/1/24"),IFERROR((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33" s="136">
        <f>IFERROR(SUM(L33:N33,P33:R33,(TblTrvlDetails[[#This Row],[Miles*]]*VLOOKUP("Car Mileage",TblTransport[#All],2,FALSE))),"")</f>
        <v>0</v>
      </c>
      <c r="Y33" s="66">
        <v>0</v>
      </c>
      <c r="Z33" s="95">
        <f>IF(MONTH(TblTrvlDetails[[#This Row],[Travel Date
required]])&lt;10,YEAR(TblTrvlDetails[[#This Row],[Travel Date
required]]),YEAR(TblTrvlDetails[[#This Row],[Travel Date
required]])+1)</f>
        <v>1900</v>
      </c>
      <c r="AA33" s="96" t="str">
        <f>CONCATENATE(TblTrvlDetails[[#This Row],[GSA FY]],TblTrvlDetails[[#This Row],[Full Amt]])</f>
        <v>19000</v>
      </c>
    </row>
    <row r="34" spans="2:27" ht="20.399999999999999" customHeight="1">
      <c r="B34" s="24"/>
      <c r="C34" s="25"/>
      <c r="D34" s="24"/>
      <c r="E34" s="26" t="str">
        <f>_xlfn.IFNA(IF(VLOOKUP(TblTrvlDetails[[#This Row],[Location]],TblDom[],2,FALSE)&lt;&gt;"International","D",IF(VLOOKUP(TblTrvlDetails[[#This Row],[Location]],TblDom[],2,FALSE)="International","I","")),"")</f>
        <v/>
      </c>
      <c r="F34"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34" s="27"/>
      <c r="H34" s="28">
        <v>0</v>
      </c>
      <c r="I34" s="28">
        <v>0</v>
      </c>
      <c r="J34" s="28">
        <v>0</v>
      </c>
      <c r="K34" s="28">
        <v>0</v>
      </c>
      <c r="L34"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4" s="29"/>
      <c r="N34" s="29"/>
      <c r="O34" s="25"/>
      <c r="P34" s="29"/>
      <c r="Q34" s="29"/>
      <c r="R34" s="29"/>
      <c r="S34" s="137">
        <f>IF(ISBLANK(TblTrvlDetails[[#This Row],[Location]]),0,IF(TblTrvlDetails[[#This Row],[D/I]]="I",VLOOKUP(TblTrvlDetails[[#This Row],[Location]],TblDom[],3,FALSE),VLOOKUP(TblTrvlDetails[[#This Row],[Location]],TblDom[],2,FALSE)))</f>
        <v>0</v>
      </c>
      <c r="T34" s="135">
        <f>IF($G34="Enter Date",0,
IF(AND($G34&lt;&gt;"Enter Date",$G34&lt;DATEVALUE("10/1/24")),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IF($G34&gt;=DATEVALUE("10/1/24"),IFERROR((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34" s="135">
        <f>IF($G34="Enter Date",0,
IF(AND($G34&lt;&gt;"Enter Date",$G34&lt;DATEVALUE("10/1/24")),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IF($G34&gt;=DATEVALUE("10/1/24"),IFERROR((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34" s="135">
        <f>IF($G34="Enter Date",0,
IF(AND($G34&lt;&gt;"Enter Date",$G34&lt;DATEVALUE("10/1/24")),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IF($G34&gt;=DATEVALUE("10/1/24"),IFERROR((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34" s="135">
        <f>IF($G34="Enter Date",0,
IF(AND($G34&lt;&gt;"Enter Date",$G34&lt;DATEVALUE("10/1/24")),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IF($G34&gt;=DATEVALUE("10/1/24"),IFERROR((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34" s="136">
        <f>IFERROR(SUM(L34:N34,P34:R34,(TblTrvlDetails[[#This Row],[Miles*]]*VLOOKUP("Car Mileage",TblTransport[#All],2,FALSE))),"")</f>
        <v>0</v>
      </c>
      <c r="Y34" s="66">
        <v>0</v>
      </c>
      <c r="Z34" s="95">
        <f>IF(MONTH(TblTrvlDetails[[#This Row],[Travel Date
required]])&lt;10,YEAR(TblTrvlDetails[[#This Row],[Travel Date
required]]),YEAR(TblTrvlDetails[[#This Row],[Travel Date
required]])+1)</f>
        <v>1900</v>
      </c>
      <c r="AA34" s="96" t="str">
        <f>CONCATENATE(TblTrvlDetails[[#This Row],[GSA FY]],TblTrvlDetails[[#This Row],[Full Amt]])</f>
        <v>19000</v>
      </c>
    </row>
    <row r="35" spans="2:27" ht="20.399999999999999" customHeight="1">
      <c r="B35" s="24"/>
      <c r="C35" s="25"/>
      <c r="D35" s="24"/>
      <c r="E35" s="26" t="str">
        <f>_xlfn.IFNA(IF(VLOOKUP(TblTrvlDetails[[#This Row],[Location]],TblDom[],2,FALSE)&lt;&gt;"International","D",IF(VLOOKUP(TblTrvlDetails[[#This Row],[Location]],TblDom[],2,FALSE)="International","I","")),"")</f>
        <v/>
      </c>
      <c r="F35"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35" s="27"/>
      <c r="H35" s="28">
        <v>0</v>
      </c>
      <c r="I35" s="28">
        <v>0</v>
      </c>
      <c r="J35" s="28">
        <v>0</v>
      </c>
      <c r="K35" s="28">
        <v>0</v>
      </c>
      <c r="L35"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5" s="29"/>
      <c r="N35" s="29"/>
      <c r="O35" s="25"/>
      <c r="P35" s="29"/>
      <c r="Q35" s="29"/>
      <c r="R35" s="29"/>
      <c r="S35" s="137">
        <f>IF(ISBLANK(TblTrvlDetails[[#This Row],[Location]]),0,IF(TblTrvlDetails[[#This Row],[D/I]]="I",VLOOKUP(TblTrvlDetails[[#This Row],[Location]],TblDom[],3,FALSE),VLOOKUP(TblTrvlDetails[[#This Row],[Location]],TblDom[],2,FALSE)))</f>
        <v>0</v>
      </c>
      <c r="T35" s="135">
        <f>IF($G35="Enter Date",0,
IF(AND($G35&lt;&gt;"Enter Date",$G35&lt;DATEVALUE("10/1/24")),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IF($G35&gt;=DATEVALUE("10/1/24"),IFERROR((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35" s="135">
        <f>IF($G35="Enter Date",0,
IF(AND($G35&lt;&gt;"Enter Date",$G35&lt;DATEVALUE("10/1/24")),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IF($G35&gt;=DATEVALUE("10/1/24"),IFERROR((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35" s="135">
        <f>IF($G35="Enter Date",0,
IF(AND($G35&lt;&gt;"Enter Date",$G35&lt;DATEVALUE("10/1/24")),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IF($G35&gt;=DATEVALUE("10/1/24"),IFERROR((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35" s="135">
        <f>IF($G35="Enter Date",0,
IF(AND($G35&lt;&gt;"Enter Date",$G35&lt;DATEVALUE("10/1/24")),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IF($G35&gt;=DATEVALUE("10/1/24"),IFERROR((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35" s="136">
        <f>IFERROR(SUM(L35:N35,P35:R35,(TblTrvlDetails[[#This Row],[Miles*]]*VLOOKUP("Car Mileage",TblTransport[#All],2,FALSE))),"")</f>
        <v>0</v>
      </c>
      <c r="Y35" s="66">
        <v>0</v>
      </c>
      <c r="Z35" s="95">
        <f>IF(MONTH(TblTrvlDetails[[#This Row],[Travel Date
required]])&lt;10,YEAR(TblTrvlDetails[[#This Row],[Travel Date
required]]),YEAR(TblTrvlDetails[[#This Row],[Travel Date
required]])+1)</f>
        <v>1900</v>
      </c>
      <c r="AA35" s="96" t="str">
        <f>CONCATENATE(TblTrvlDetails[[#This Row],[GSA FY]],TblTrvlDetails[[#This Row],[Full Amt]])</f>
        <v>19000</v>
      </c>
    </row>
    <row r="36" spans="2:27" ht="20.399999999999999" customHeight="1">
      <c r="B36" s="24"/>
      <c r="C36" s="25"/>
      <c r="D36" s="24"/>
      <c r="E36" s="26" t="str">
        <f>_xlfn.IFNA(IF(VLOOKUP(TblTrvlDetails[[#This Row],[Location]],TblDom[],2,FALSE)&lt;&gt;"International","D",IF(VLOOKUP(TblTrvlDetails[[#This Row],[Location]],TblDom[],2,FALSE)="International","I","")),"")</f>
        <v/>
      </c>
      <c r="F36"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36" s="27"/>
      <c r="H36" s="28">
        <v>0</v>
      </c>
      <c r="I36" s="28">
        <v>0</v>
      </c>
      <c r="J36" s="28">
        <v>0</v>
      </c>
      <c r="K36" s="28">
        <v>0</v>
      </c>
      <c r="L36"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6" s="29"/>
      <c r="N36" s="29"/>
      <c r="O36" s="25"/>
      <c r="P36" s="29"/>
      <c r="Q36" s="29"/>
      <c r="R36" s="29"/>
      <c r="S36" s="137">
        <f>IF(ISBLANK(TblTrvlDetails[[#This Row],[Location]]),0,IF(TblTrvlDetails[[#This Row],[D/I]]="I",VLOOKUP(TblTrvlDetails[[#This Row],[Location]],TblDom[],3,FALSE),VLOOKUP(TblTrvlDetails[[#This Row],[Location]],TblDom[],2,FALSE)))</f>
        <v>0</v>
      </c>
      <c r="T36" s="135">
        <f>IF($G36="Enter Date",0,
IF(AND($G36&lt;&gt;"Enter Date",$G36&lt;DATEVALUE("10/1/24")),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IF($G36&gt;=DATEVALUE("10/1/24"),IFERROR((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36" s="135">
        <f>IF($G36="Enter Date",0,
IF(AND($G36&lt;&gt;"Enter Date",$G36&lt;DATEVALUE("10/1/24")),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IF($G36&gt;=DATEVALUE("10/1/24"),IFERROR((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36" s="135">
        <f>IF($G36="Enter Date",0,
IF(AND($G36&lt;&gt;"Enter Date",$G36&lt;DATEVALUE("10/1/24")),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IF($G36&gt;=DATEVALUE("10/1/24"),IFERROR((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36" s="135">
        <f>IF($G36="Enter Date",0,
IF(AND($G36&lt;&gt;"Enter Date",$G36&lt;DATEVALUE("10/1/24")),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IF($G36&gt;=DATEVALUE("10/1/24"),IFERROR((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36" s="136">
        <f>IFERROR(SUM(L36:N36,P36:R36,(TblTrvlDetails[[#This Row],[Miles*]]*VLOOKUP("Car Mileage",TblTransport[#All],2,FALSE))),"")</f>
        <v>0</v>
      </c>
      <c r="Y36" s="66">
        <v>0</v>
      </c>
      <c r="Z36" s="95">
        <f>IF(MONTH(TblTrvlDetails[[#This Row],[Travel Date
required]])&lt;10,YEAR(TblTrvlDetails[[#This Row],[Travel Date
required]]),YEAR(TblTrvlDetails[[#This Row],[Travel Date
required]])+1)</f>
        <v>1900</v>
      </c>
      <c r="AA36" s="96" t="str">
        <f>CONCATENATE(TblTrvlDetails[[#This Row],[GSA FY]],TblTrvlDetails[[#This Row],[Full Amt]])</f>
        <v>19000</v>
      </c>
    </row>
    <row r="37" spans="2:27" ht="20.399999999999999" customHeight="1">
      <c r="B37" s="24"/>
      <c r="C37" s="25"/>
      <c r="D37" s="24"/>
      <c r="E37" s="26" t="str">
        <f>_xlfn.IFNA(IF(VLOOKUP(TblTrvlDetails[[#This Row],[Location]],TblDom[],2,FALSE)&lt;&gt;"International","D",IF(VLOOKUP(TblTrvlDetails[[#This Row],[Location]],TblDom[],2,FALSE)="International","I","")),"")</f>
        <v/>
      </c>
      <c r="F37"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37" s="27"/>
      <c r="H37" s="28">
        <v>0</v>
      </c>
      <c r="I37" s="28">
        <v>0</v>
      </c>
      <c r="J37" s="28">
        <v>0</v>
      </c>
      <c r="K37" s="28">
        <v>0</v>
      </c>
      <c r="L37"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7" s="29"/>
      <c r="N37" s="29"/>
      <c r="O37" s="25"/>
      <c r="P37" s="29"/>
      <c r="Q37" s="29"/>
      <c r="R37" s="29"/>
      <c r="S37" s="137">
        <f>IF(ISBLANK(TblTrvlDetails[[#This Row],[Location]]),0,IF(TblTrvlDetails[[#This Row],[D/I]]="I",VLOOKUP(TblTrvlDetails[[#This Row],[Location]],TblDom[],3,FALSE),VLOOKUP(TblTrvlDetails[[#This Row],[Location]],TblDom[],2,FALSE)))</f>
        <v>0</v>
      </c>
      <c r="T37" s="135">
        <f>IF($G37="Enter Date",0,
IF(AND($G37&lt;&gt;"Enter Date",$G37&lt;DATEVALUE("10/1/24")),
IFERROR((
IF(AND(TblTrvlDetails[[#This Row],[D/I]]="I",TblTrvlDetails[[#This Row],[M&amp;IE Rates/Day
based on Rate Type]]&gt;265),TblTrvlDetails[[#This Row],[M&amp;IE Rates/Day
based on Rate Type]]*Data!F19,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IF($G37&gt;=DATEVALUE("10/1/24"),IFERROR((
IF(AND(TblTrvlDetails[[#This Row],[D/I]]="I",TblTrvlDetails[[#This Row],[M&amp;IE Rates/Day
based on Rate Type]]&gt;265),TblTrvlDetails[[#This Row],[M&amp;IE Rates/Day
based on Rate Type]]*Data!F19,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37" s="135">
        <f>IF($G37="Enter Date",0,
IF(AND($G37&lt;&gt;"Enter Date",$G37&lt;DATEVALUE("10/1/24")),
IFERROR((
IF(AND(TblTrvlDetails[[#This Row],[D/I]]="I",TblTrvlDetails[[#This Row],[M&amp;IE Rates/Day
based on Rate Type]]&gt;265),TblTrvlDetails[[#This Row],[M&amp;IE Rates/Day
based on Rate Type]]*Data!F19,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IF($G37&gt;=DATEVALUE("10/1/24"),IFERROR((
IF(AND(TblTrvlDetails[[#This Row],[D/I]]="I",TblTrvlDetails[[#This Row],[M&amp;IE Rates/Day
based on Rate Type]]&gt;265),TblTrvlDetails[[#This Row],[M&amp;IE Rates/Day
based on Rate Type]]*Data!F19,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37" s="135">
        <f>IF($G37="Enter Date",0,
IF(AND($G37&lt;&gt;"Enter Date",$G37&lt;DATEVALUE("10/1/24")),
IFERROR((
IF(AND(TblTrvlDetails[[#This Row],[D/I]]="I",TblTrvlDetails[[#This Row],[M&amp;IE Rates/Day
based on Rate Type]]&gt;265),TblTrvlDetails[[#This Row],[M&amp;IE Rates/Day
based on Rate Type]]*Data!F19,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IF($G37&gt;=DATEVALUE("10/1/24"),IFERROR((
IF(AND(TblTrvlDetails[[#This Row],[D/I]]="I",TblTrvlDetails[[#This Row],[M&amp;IE Rates/Day
based on Rate Type]]&gt;265),TblTrvlDetails[[#This Row],[M&amp;IE Rates/Day
based on Rate Type]]*Data!F19,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37" s="135">
        <f>IF($G37="Enter Date",0,
IF(AND($G37&lt;&gt;"Enter Date",$G37&lt;DATEVALUE("10/1/24")),
IFERROR((
IF(AND(TblTrvlDetails[[#This Row],[D/I]]="I",TblTrvlDetails[[#This Row],[M&amp;IE Rates/Day
based on Rate Type]]&gt;265),TblTrvlDetails[[#This Row],[M&amp;IE Rates/Day
based on Rate Type]]*Data!F19,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IF($G37&gt;=DATEVALUE("10/1/24"),IFERROR((
IF(AND(TblTrvlDetails[[#This Row],[D/I]]="I",TblTrvlDetails[[#This Row],[M&amp;IE Rates/Day
based on Rate Type]]&gt;265),TblTrvlDetails[[#This Row],[M&amp;IE Rates/Day
based on Rate Type]]*Data!F19,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37" s="136">
        <f>IFERROR(SUM(L37:N37,P37:R37,(TblTrvlDetails[[#This Row],[Miles*]]*VLOOKUP("Car Mileage",TblTransport[#All],2,FALSE))),"")</f>
        <v>0</v>
      </c>
      <c r="Y37" s="66">
        <v>0</v>
      </c>
      <c r="Z37" s="95">
        <f>IF(MONTH(TblTrvlDetails[[#This Row],[Travel Date
required]])&lt;10,YEAR(TblTrvlDetails[[#This Row],[Travel Date
required]]),YEAR(TblTrvlDetails[[#This Row],[Travel Date
required]])+1)</f>
        <v>1900</v>
      </c>
      <c r="AA37" s="96" t="str">
        <f>CONCATENATE(TblTrvlDetails[[#This Row],[GSA FY]],TblTrvlDetails[[#This Row],[Full Amt]])</f>
        <v>19000</v>
      </c>
    </row>
    <row r="38" spans="2:27" ht="20.399999999999999" customHeight="1">
      <c r="B38" s="24"/>
      <c r="C38" s="25"/>
      <c r="D38" s="24"/>
      <c r="E38" s="26" t="str">
        <f>_xlfn.IFNA(IF(VLOOKUP(TblTrvlDetails[[#This Row],[Location]],TblDom[],2,FALSE)&lt;&gt;"International","D",IF(VLOOKUP(TblTrvlDetails[[#This Row],[Location]],TblDom[],2,FALSE)="International","I","")),"")</f>
        <v/>
      </c>
      <c r="F38"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38" s="27"/>
      <c r="H38" s="28">
        <v>0</v>
      </c>
      <c r="I38" s="28">
        <v>0</v>
      </c>
      <c r="J38" s="28">
        <v>0</v>
      </c>
      <c r="K38" s="28">
        <v>0</v>
      </c>
      <c r="L38"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8" s="29"/>
      <c r="N38" s="29"/>
      <c r="O38" s="25"/>
      <c r="P38" s="29"/>
      <c r="Q38" s="29"/>
      <c r="R38" s="29"/>
      <c r="S38" s="137">
        <f>IF(ISBLANK(TblTrvlDetails[[#This Row],[Location]]),0,IF(TblTrvlDetails[[#This Row],[D/I]]="I",VLOOKUP(TblTrvlDetails[[#This Row],[Location]],TblDom[],3,FALSE),VLOOKUP(TblTrvlDetails[[#This Row],[Location]],TblDom[],2,FALSE)))</f>
        <v>0</v>
      </c>
      <c r="T38" s="135">
        <f>IF($G38="Enter Date",0,
IF(AND($G38&lt;&gt;"Enter Date",$G38&lt;DATEVALUE("10/1/24")),
IFERROR((
IF(AND(TblTrvlDetails[[#This Row],[D/I]]="I",TblTrvlDetails[[#This Row],[M&amp;IE Rates/Day
based on Rate Type]]&gt;265),TblTrvlDetails[[#This Row],[M&amp;IE Rates/Day
based on Rate Type]]*Data!F20,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IF($G38&gt;=DATEVALUE("10/1/24"),IFERROR((
IF(AND(TblTrvlDetails[[#This Row],[D/I]]="I",TblTrvlDetails[[#This Row],[M&amp;IE Rates/Day
based on Rate Type]]&gt;265),TblTrvlDetails[[#This Row],[M&amp;IE Rates/Day
based on Rate Type]]*Data!F20,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38" s="135">
        <f>IF($G38="Enter Date",0,
IF(AND($G38&lt;&gt;"Enter Date",$G38&lt;DATEVALUE("10/1/24")),
IFERROR((
IF(AND(TblTrvlDetails[[#This Row],[D/I]]="I",TblTrvlDetails[[#This Row],[M&amp;IE Rates/Day
based on Rate Type]]&gt;265),TblTrvlDetails[[#This Row],[M&amp;IE Rates/Day
based on Rate Type]]*Data!F20,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IF($G38&gt;=DATEVALUE("10/1/24"),IFERROR((
IF(AND(TblTrvlDetails[[#This Row],[D/I]]="I",TblTrvlDetails[[#This Row],[M&amp;IE Rates/Day
based on Rate Type]]&gt;265),TblTrvlDetails[[#This Row],[M&amp;IE Rates/Day
based on Rate Type]]*Data!F20,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38" s="135">
        <f>IF($G38="Enter Date",0,
IF(AND($G38&lt;&gt;"Enter Date",$G38&lt;DATEVALUE("10/1/24")),
IFERROR((
IF(AND(TblTrvlDetails[[#This Row],[D/I]]="I",TblTrvlDetails[[#This Row],[M&amp;IE Rates/Day
based on Rate Type]]&gt;265),TblTrvlDetails[[#This Row],[M&amp;IE Rates/Day
based on Rate Type]]*Data!F20,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IF($G38&gt;=DATEVALUE("10/1/24"),IFERROR((
IF(AND(TblTrvlDetails[[#This Row],[D/I]]="I",TblTrvlDetails[[#This Row],[M&amp;IE Rates/Day
based on Rate Type]]&gt;265),TblTrvlDetails[[#This Row],[M&amp;IE Rates/Day
based on Rate Type]]*Data!F20,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38" s="135">
        <f>IF($G38="Enter Date",0,
IF(AND($G38&lt;&gt;"Enter Date",$G38&lt;DATEVALUE("10/1/24")),
IFERROR((
IF(AND(TblTrvlDetails[[#This Row],[D/I]]="I",TblTrvlDetails[[#This Row],[M&amp;IE Rates/Day
based on Rate Type]]&gt;265),TblTrvlDetails[[#This Row],[M&amp;IE Rates/Day
based on Rate Type]]*Data!F20,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IF($G38&gt;=DATEVALUE("10/1/24"),IFERROR((
IF(AND(TblTrvlDetails[[#This Row],[D/I]]="I",TblTrvlDetails[[#This Row],[M&amp;IE Rates/Day
based on Rate Type]]&gt;265),TblTrvlDetails[[#This Row],[M&amp;IE Rates/Day
based on Rate Type]]*Data!F20,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38" s="136">
        <f>IFERROR(SUM(L38:N38,P38:R38,(TblTrvlDetails[[#This Row],[Miles*]]*VLOOKUP("Car Mileage",TblTransport[#All],2,FALSE))),"")</f>
        <v>0</v>
      </c>
      <c r="Y38" s="66">
        <v>0</v>
      </c>
      <c r="Z38" s="95">
        <f>IF(MONTH(TblTrvlDetails[[#This Row],[Travel Date
required]])&lt;10,YEAR(TblTrvlDetails[[#This Row],[Travel Date
required]]),YEAR(TblTrvlDetails[[#This Row],[Travel Date
required]])+1)</f>
        <v>1900</v>
      </c>
      <c r="AA38" s="96" t="str">
        <f>CONCATENATE(TblTrvlDetails[[#This Row],[GSA FY]],TblTrvlDetails[[#This Row],[Full Amt]])</f>
        <v>19000</v>
      </c>
    </row>
    <row r="39" spans="2:27" ht="20.399999999999999" customHeight="1">
      <c r="B39" s="24"/>
      <c r="C39" s="25"/>
      <c r="D39" s="24"/>
      <c r="E39" s="26" t="str">
        <f>_xlfn.IFNA(IF(VLOOKUP(TblTrvlDetails[[#This Row],[Location]],TblDom[],2,FALSE)&lt;&gt;"International","D",IF(VLOOKUP(TblTrvlDetails[[#This Row],[Location]],TblDom[],2,FALSE)="International","I","")),"")</f>
        <v/>
      </c>
      <c r="F39"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39" s="27"/>
      <c r="H39" s="28">
        <v>0</v>
      </c>
      <c r="I39" s="28">
        <v>0</v>
      </c>
      <c r="J39" s="28">
        <v>0</v>
      </c>
      <c r="K39" s="28">
        <v>0</v>
      </c>
      <c r="L39"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9" s="29"/>
      <c r="N39" s="29"/>
      <c r="O39" s="25"/>
      <c r="P39" s="29"/>
      <c r="Q39" s="29"/>
      <c r="R39" s="29"/>
      <c r="S39" s="137">
        <f>IF(ISBLANK(TblTrvlDetails[[#This Row],[Location]]),0,IF(TblTrvlDetails[[#This Row],[D/I]]="I",VLOOKUP(TblTrvlDetails[[#This Row],[Location]],TblDom[],3,FALSE),VLOOKUP(TblTrvlDetails[[#This Row],[Location]],TblDom[],2,FALSE)))</f>
        <v>0</v>
      </c>
      <c r="T39" s="135">
        <f>IF($G39="Enter Date",0,
IF(AND($G39&lt;&gt;"Enter Date",$G39&lt;DATEVALUE("10/1/24")),
IFERROR((
IF(AND(TblTrvlDetails[[#This Row],[D/I]]="I",TblTrvlDetails[[#This Row],[M&amp;IE Rates/Day
based on Rate Type]]&gt;265),TblTrvlDetails[[#This Row],[M&amp;IE Rates/Day
based on Rate Type]]*Data!F21,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IF($G39&gt;=DATEVALUE("10/1/24"),IFERROR((
IF(AND(TblTrvlDetails[[#This Row],[D/I]]="I",TblTrvlDetails[[#This Row],[M&amp;IE Rates/Day
based on Rate Type]]&gt;265),TblTrvlDetails[[#This Row],[M&amp;IE Rates/Day
based on Rate Type]]*Data!F21,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39" s="135">
        <f>IF($G39="Enter Date",0,
IF(AND($G39&lt;&gt;"Enter Date",$G39&lt;DATEVALUE("10/1/24")),
IFERROR((
IF(AND(TblTrvlDetails[[#This Row],[D/I]]="I",TblTrvlDetails[[#This Row],[M&amp;IE Rates/Day
based on Rate Type]]&gt;265),TblTrvlDetails[[#This Row],[M&amp;IE Rates/Day
based on Rate Type]]*Data!F21,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IF($G39&gt;=DATEVALUE("10/1/24"),IFERROR((
IF(AND(TblTrvlDetails[[#This Row],[D/I]]="I",TblTrvlDetails[[#This Row],[M&amp;IE Rates/Day
based on Rate Type]]&gt;265),TblTrvlDetails[[#This Row],[M&amp;IE Rates/Day
based on Rate Type]]*Data!F21,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39" s="135">
        <f>IF($G39="Enter Date",0,
IF(AND($G39&lt;&gt;"Enter Date",$G39&lt;DATEVALUE("10/1/24")),
IFERROR((
IF(AND(TblTrvlDetails[[#This Row],[D/I]]="I",TblTrvlDetails[[#This Row],[M&amp;IE Rates/Day
based on Rate Type]]&gt;265),TblTrvlDetails[[#This Row],[M&amp;IE Rates/Day
based on Rate Type]]*Data!F21,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IF($G39&gt;=DATEVALUE("10/1/24"),IFERROR((
IF(AND(TblTrvlDetails[[#This Row],[D/I]]="I",TblTrvlDetails[[#This Row],[M&amp;IE Rates/Day
based on Rate Type]]&gt;265),TblTrvlDetails[[#This Row],[M&amp;IE Rates/Day
based on Rate Type]]*Data!F21,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39" s="135">
        <f>IF($G39="Enter Date",0,
IF(AND($G39&lt;&gt;"Enter Date",$G39&lt;DATEVALUE("10/1/24")),
IFERROR((
IF(AND(TblTrvlDetails[[#This Row],[D/I]]="I",TblTrvlDetails[[#This Row],[M&amp;IE Rates/Day
based on Rate Type]]&gt;265),TblTrvlDetails[[#This Row],[M&amp;IE Rates/Day
based on Rate Type]]*Data!F21,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IF($G39&gt;=DATEVALUE("10/1/24"),IFERROR((
IF(AND(TblTrvlDetails[[#This Row],[D/I]]="I",TblTrvlDetails[[#This Row],[M&amp;IE Rates/Day
based on Rate Type]]&gt;265),TblTrvlDetails[[#This Row],[M&amp;IE Rates/Day
based on Rate Type]]*Data!F21,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39" s="136">
        <f>IFERROR(SUM(L39:N39,P39:R39,(TblTrvlDetails[[#This Row],[Miles*]]*VLOOKUP("Car Mileage",TblTransport[#All],2,FALSE))),"")</f>
        <v>0</v>
      </c>
      <c r="Y39" s="66">
        <v>0</v>
      </c>
      <c r="Z39" s="95">
        <f>IF(MONTH(TblTrvlDetails[[#This Row],[Travel Date
required]])&lt;10,YEAR(TblTrvlDetails[[#This Row],[Travel Date
required]]),YEAR(TblTrvlDetails[[#This Row],[Travel Date
required]])+1)</f>
        <v>1900</v>
      </c>
      <c r="AA39" s="96" t="str">
        <f>CONCATENATE(TblTrvlDetails[[#This Row],[GSA FY]],TblTrvlDetails[[#This Row],[Full Amt]])</f>
        <v>19000</v>
      </c>
    </row>
    <row r="40" spans="2:27" ht="20.399999999999999" customHeight="1">
      <c r="B40" s="24"/>
      <c r="C40" s="25"/>
      <c r="D40" s="24"/>
      <c r="E40" s="26" t="str">
        <f>_xlfn.IFNA(IF(VLOOKUP(TblTrvlDetails[[#This Row],[Location]],TblDom[],2,FALSE)&lt;&gt;"International","D",IF(VLOOKUP(TblTrvlDetails[[#This Row],[Location]],TblDom[],2,FALSE)="International","I","")),"")</f>
        <v/>
      </c>
      <c r="F40"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40" s="27"/>
      <c r="H40" s="28">
        <v>0</v>
      </c>
      <c r="I40" s="28">
        <v>0</v>
      </c>
      <c r="J40" s="28">
        <v>0</v>
      </c>
      <c r="K40" s="28">
        <v>0</v>
      </c>
      <c r="L40"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0" s="29"/>
      <c r="N40" s="29"/>
      <c r="O40" s="25"/>
      <c r="P40" s="29"/>
      <c r="Q40" s="29"/>
      <c r="R40" s="29"/>
      <c r="S40" s="137">
        <f>IF(ISBLANK(TblTrvlDetails[[#This Row],[Location]]),0,IF(TblTrvlDetails[[#This Row],[D/I]]="I",VLOOKUP(TblTrvlDetails[[#This Row],[Location]],TblDom[],3,FALSE),VLOOKUP(TblTrvlDetails[[#This Row],[Location]],TblDom[],2,FALSE)))</f>
        <v>0</v>
      </c>
      <c r="T40" s="135">
        <f>IF($G40="Enter Date",0,
IF(AND($G40&lt;&gt;"Enter Date",$G40&lt;DATEVALUE("10/1/24")),
IFERROR((
IF(AND(TblTrvlDetails[[#This Row],[D/I]]="I",TblTrvlDetails[[#This Row],[M&amp;IE Rates/Day
based on Rate Type]]&gt;265),TblTrvlDetails[[#This Row],[M&amp;IE Rates/Day
based on Rate Type]]*Data!F22,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IF($G40&gt;=DATEVALUE("10/1/24"),IFERROR((
IF(AND(TblTrvlDetails[[#This Row],[D/I]]="I",TblTrvlDetails[[#This Row],[M&amp;IE Rates/Day
based on Rate Type]]&gt;265),TblTrvlDetails[[#This Row],[M&amp;IE Rates/Day
based on Rate Type]]*Data!F22,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40" s="135">
        <f>IF($G40="Enter Date",0,
IF(AND($G40&lt;&gt;"Enter Date",$G40&lt;DATEVALUE("10/1/24")),
IFERROR((
IF(AND(TblTrvlDetails[[#This Row],[D/I]]="I",TblTrvlDetails[[#This Row],[M&amp;IE Rates/Day
based on Rate Type]]&gt;265),TblTrvlDetails[[#This Row],[M&amp;IE Rates/Day
based on Rate Type]]*Data!F22,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IF($G40&gt;=DATEVALUE("10/1/24"),IFERROR((
IF(AND(TblTrvlDetails[[#This Row],[D/I]]="I",TblTrvlDetails[[#This Row],[M&amp;IE Rates/Day
based on Rate Type]]&gt;265),TblTrvlDetails[[#This Row],[M&amp;IE Rates/Day
based on Rate Type]]*Data!F22,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40" s="135">
        <f>IF($G40="Enter Date",0,
IF(AND($G40&lt;&gt;"Enter Date",$G40&lt;DATEVALUE("10/1/24")),
IFERROR((
IF(AND(TblTrvlDetails[[#This Row],[D/I]]="I",TblTrvlDetails[[#This Row],[M&amp;IE Rates/Day
based on Rate Type]]&gt;265),TblTrvlDetails[[#This Row],[M&amp;IE Rates/Day
based on Rate Type]]*Data!F22,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IF($G40&gt;=DATEVALUE("10/1/24"),IFERROR((
IF(AND(TblTrvlDetails[[#This Row],[D/I]]="I",TblTrvlDetails[[#This Row],[M&amp;IE Rates/Day
based on Rate Type]]&gt;265),TblTrvlDetails[[#This Row],[M&amp;IE Rates/Day
based on Rate Type]]*Data!F22,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40" s="135">
        <f>IF($G40="Enter Date",0,
IF(AND($G40&lt;&gt;"Enter Date",$G40&lt;DATEVALUE("10/1/24")),
IFERROR((
IF(AND(TblTrvlDetails[[#This Row],[D/I]]="I",TblTrvlDetails[[#This Row],[M&amp;IE Rates/Day
based on Rate Type]]&gt;265),TblTrvlDetails[[#This Row],[M&amp;IE Rates/Day
based on Rate Type]]*Data!F22,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IF($G40&gt;=DATEVALUE("10/1/24"),IFERROR((
IF(AND(TblTrvlDetails[[#This Row],[D/I]]="I",TblTrvlDetails[[#This Row],[M&amp;IE Rates/Day
based on Rate Type]]&gt;265),TblTrvlDetails[[#This Row],[M&amp;IE Rates/Day
based on Rate Type]]*Data!F22,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40" s="136">
        <f>IFERROR(SUM(L40:N40,P40:R40,(TblTrvlDetails[[#This Row],[Miles*]]*VLOOKUP("Car Mileage",TblTransport[#All],2,FALSE))),"")</f>
        <v>0</v>
      </c>
      <c r="Y40" s="66">
        <v>0</v>
      </c>
      <c r="Z40" s="95">
        <f>IF(MONTH(TblTrvlDetails[[#This Row],[Travel Date
required]])&lt;10,YEAR(TblTrvlDetails[[#This Row],[Travel Date
required]]),YEAR(TblTrvlDetails[[#This Row],[Travel Date
required]])+1)</f>
        <v>1900</v>
      </c>
      <c r="AA40" s="96" t="str">
        <f>CONCATENATE(TblTrvlDetails[[#This Row],[GSA FY]],TblTrvlDetails[[#This Row],[Full Amt]])</f>
        <v>19000</v>
      </c>
    </row>
    <row r="41" spans="2:27" ht="20.399999999999999" customHeight="1">
      <c r="B41" s="24"/>
      <c r="C41" s="25"/>
      <c r="D41" s="24"/>
      <c r="E41" s="26" t="str">
        <f>_xlfn.IFNA(IF(VLOOKUP(TblTrvlDetails[[#This Row],[Location]],TblDom[],2,FALSE)&lt;&gt;"International","D",IF(VLOOKUP(TblTrvlDetails[[#This Row],[Location]],TblDom[],2,FALSE)="International","I","")),"")</f>
        <v/>
      </c>
      <c r="F41"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41" s="27"/>
      <c r="H41" s="28">
        <v>0</v>
      </c>
      <c r="I41" s="28">
        <v>0</v>
      </c>
      <c r="J41" s="28">
        <v>0</v>
      </c>
      <c r="K41" s="28">
        <v>0</v>
      </c>
      <c r="L41"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1" s="29"/>
      <c r="N41" s="29"/>
      <c r="O41" s="25"/>
      <c r="P41" s="29"/>
      <c r="Q41" s="29"/>
      <c r="R41" s="29"/>
      <c r="S41" s="137">
        <f>IF(ISBLANK(TblTrvlDetails[[#This Row],[Location]]),0,IF(TblTrvlDetails[[#This Row],[D/I]]="I",VLOOKUP(TblTrvlDetails[[#This Row],[Location]],TblDom[],3,FALSE),VLOOKUP(TblTrvlDetails[[#This Row],[Location]],TblDom[],2,FALSE)))</f>
        <v>0</v>
      </c>
      <c r="T41" s="135">
        <f>IF($G41="Enter Date",0,
IF(AND($G41&lt;&gt;"Enter Date",$G41&lt;DATEVALUE("10/1/24")),
IFERROR((
IF(AND(TblTrvlDetails[[#This Row],[D/I]]="I",TblTrvlDetails[[#This Row],[M&amp;IE Rates/Day
based on Rate Type]]&gt;265),TblTrvlDetails[[#This Row],[M&amp;IE Rates/Day
based on Rate Type]]*Data!F23,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IF($G41&gt;=DATEVALUE("10/1/24"),IFERROR((
IF(AND(TblTrvlDetails[[#This Row],[D/I]]="I",TblTrvlDetails[[#This Row],[M&amp;IE Rates/Day
based on Rate Type]]&gt;265),TblTrvlDetails[[#This Row],[M&amp;IE Rates/Day
based on Rate Type]]*Data!F23,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41" s="135">
        <f>IF($G41="Enter Date",0,
IF(AND($G41&lt;&gt;"Enter Date",$G41&lt;DATEVALUE("10/1/24")),
IFERROR((
IF(AND(TblTrvlDetails[[#This Row],[D/I]]="I",TblTrvlDetails[[#This Row],[M&amp;IE Rates/Day
based on Rate Type]]&gt;265),TblTrvlDetails[[#This Row],[M&amp;IE Rates/Day
based on Rate Type]]*Data!F23,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IF($G41&gt;=DATEVALUE("10/1/24"),IFERROR((
IF(AND(TblTrvlDetails[[#This Row],[D/I]]="I",TblTrvlDetails[[#This Row],[M&amp;IE Rates/Day
based on Rate Type]]&gt;265),TblTrvlDetails[[#This Row],[M&amp;IE Rates/Day
based on Rate Type]]*Data!F23,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41" s="135">
        <f>IF($G41="Enter Date",0,
IF(AND($G41&lt;&gt;"Enter Date",$G41&lt;DATEVALUE("10/1/24")),
IFERROR((
IF(AND(TblTrvlDetails[[#This Row],[D/I]]="I",TblTrvlDetails[[#This Row],[M&amp;IE Rates/Day
based on Rate Type]]&gt;265),TblTrvlDetails[[#This Row],[M&amp;IE Rates/Day
based on Rate Type]]*Data!F23,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IF($G41&gt;=DATEVALUE("10/1/24"),IFERROR((
IF(AND(TblTrvlDetails[[#This Row],[D/I]]="I",TblTrvlDetails[[#This Row],[M&amp;IE Rates/Day
based on Rate Type]]&gt;265),TblTrvlDetails[[#This Row],[M&amp;IE Rates/Day
based on Rate Type]]*Data!F23,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41" s="135">
        <f>IF($G41="Enter Date",0,
IF(AND($G41&lt;&gt;"Enter Date",$G41&lt;DATEVALUE("10/1/24")),
IFERROR((
IF(AND(TblTrvlDetails[[#This Row],[D/I]]="I",TblTrvlDetails[[#This Row],[M&amp;IE Rates/Day
based on Rate Type]]&gt;265),TblTrvlDetails[[#This Row],[M&amp;IE Rates/Day
based on Rate Type]]*Data!F23,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IF($G41&gt;=DATEVALUE("10/1/24"),IFERROR((
IF(AND(TblTrvlDetails[[#This Row],[D/I]]="I",TblTrvlDetails[[#This Row],[M&amp;IE Rates/Day
based on Rate Type]]&gt;265),TblTrvlDetails[[#This Row],[M&amp;IE Rates/Day
based on Rate Type]]*Data!F23,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41" s="136">
        <f>IFERROR(SUM(L41:N41,P41:R41,(TblTrvlDetails[[#This Row],[Miles*]]*VLOOKUP("Car Mileage",TblTransport[#All],2,FALSE))),"")</f>
        <v>0</v>
      </c>
      <c r="Y41" s="66">
        <v>0</v>
      </c>
      <c r="Z41" s="95">
        <f>IF(MONTH(TblTrvlDetails[[#This Row],[Travel Date
required]])&lt;10,YEAR(TblTrvlDetails[[#This Row],[Travel Date
required]]),YEAR(TblTrvlDetails[[#This Row],[Travel Date
required]])+1)</f>
        <v>1900</v>
      </c>
      <c r="AA41" s="96" t="str">
        <f>CONCATENATE(TblTrvlDetails[[#This Row],[GSA FY]],TblTrvlDetails[[#This Row],[Full Amt]])</f>
        <v>19000</v>
      </c>
    </row>
    <row r="42" spans="2:27" ht="20.399999999999999" customHeight="1">
      <c r="B42" s="24"/>
      <c r="C42" s="25"/>
      <c r="D42" s="24"/>
      <c r="E42" s="26" t="str">
        <f>_xlfn.IFNA(IF(VLOOKUP(TblTrvlDetails[[#This Row],[Location]],TblDom[],2,FALSE)&lt;&gt;"International","D",IF(VLOOKUP(TblTrvlDetails[[#This Row],[Location]],TblDom[],2,FALSE)="International","I","")),"")</f>
        <v/>
      </c>
      <c r="F42"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42" s="27"/>
      <c r="H42" s="28">
        <v>0</v>
      </c>
      <c r="I42" s="28">
        <v>0</v>
      </c>
      <c r="J42" s="28">
        <v>0</v>
      </c>
      <c r="K42" s="28">
        <v>0</v>
      </c>
      <c r="L42"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2" s="29"/>
      <c r="N42" s="29"/>
      <c r="O42" s="25"/>
      <c r="P42" s="29"/>
      <c r="Q42" s="29"/>
      <c r="R42" s="29"/>
      <c r="S42" s="137">
        <f>IF(ISBLANK(TblTrvlDetails[[#This Row],[Location]]),0,IF(TblTrvlDetails[[#This Row],[D/I]]="I",VLOOKUP(TblTrvlDetails[[#This Row],[Location]],TblDom[],3,FALSE),VLOOKUP(TblTrvlDetails[[#This Row],[Location]],TblDom[],2,FALSE)))</f>
        <v>0</v>
      </c>
      <c r="T42" s="135">
        <f>IF($G42="Enter Date",0,
IF(AND($G42&lt;&gt;"Enter Date",$G42&lt;DATEVALUE("10/1/24")),
IFERROR((
IF(AND(TblTrvlDetails[[#This Row],[D/I]]="I",TblTrvlDetails[[#This Row],[M&amp;IE Rates/Day
based on Rate Type]]&gt;265),TblTrvlDetails[[#This Row],[M&amp;IE Rates/Day
based on Rate Type]]*Data!F24,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IF($G42&gt;=DATEVALUE("10/1/24"),IFERROR((
IF(AND(TblTrvlDetails[[#This Row],[D/I]]="I",TblTrvlDetails[[#This Row],[M&amp;IE Rates/Day
based on Rate Type]]&gt;265),TblTrvlDetails[[#This Row],[M&amp;IE Rates/Day
based on Rate Type]]*Data!F24,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42" s="135">
        <f>IF($G42="Enter Date",0,
IF(AND($G42&lt;&gt;"Enter Date",$G42&lt;DATEVALUE("10/1/24")),
IFERROR((
IF(AND(TblTrvlDetails[[#This Row],[D/I]]="I",TblTrvlDetails[[#This Row],[M&amp;IE Rates/Day
based on Rate Type]]&gt;265),TblTrvlDetails[[#This Row],[M&amp;IE Rates/Day
based on Rate Type]]*Data!F24,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IF($G42&gt;=DATEVALUE("10/1/24"),IFERROR((
IF(AND(TblTrvlDetails[[#This Row],[D/I]]="I",TblTrvlDetails[[#This Row],[M&amp;IE Rates/Day
based on Rate Type]]&gt;265),TblTrvlDetails[[#This Row],[M&amp;IE Rates/Day
based on Rate Type]]*Data!F24,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42" s="135">
        <f>IF($G42="Enter Date",0,
IF(AND($G42&lt;&gt;"Enter Date",$G42&lt;DATEVALUE("10/1/24")),
IFERROR((
IF(AND(TblTrvlDetails[[#This Row],[D/I]]="I",TblTrvlDetails[[#This Row],[M&amp;IE Rates/Day
based on Rate Type]]&gt;265),TblTrvlDetails[[#This Row],[M&amp;IE Rates/Day
based on Rate Type]]*Data!F24,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IF($G42&gt;=DATEVALUE("10/1/24"),IFERROR((
IF(AND(TblTrvlDetails[[#This Row],[D/I]]="I",TblTrvlDetails[[#This Row],[M&amp;IE Rates/Day
based on Rate Type]]&gt;265),TblTrvlDetails[[#This Row],[M&amp;IE Rates/Day
based on Rate Type]]*Data!F24,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42" s="135">
        <f>IF($G42="Enter Date",0,
IF(AND($G42&lt;&gt;"Enter Date",$G42&lt;DATEVALUE("10/1/24")),
IFERROR((
IF(AND(TblTrvlDetails[[#This Row],[D/I]]="I",TblTrvlDetails[[#This Row],[M&amp;IE Rates/Day
based on Rate Type]]&gt;265),TblTrvlDetails[[#This Row],[M&amp;IE Rates/Day
based on Rate Type]]*Data!F24,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IF($G42&gt;=DATEVALUE("10/1/24"),IFERROR((
IF(AND(TblTrvlDetails[[#This Row],[D/I]]="I",TblTrvlDetails[[#This Row],[M&amp;IE Rates/Day
based on Rate Type]]&gt;265),TblTrvlDetails[[#This Row],[M&amp;IE Rates/Day
based on Rate Type]]*Data!F24,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42" s="136">
        <f>IFERROR(SUM(L42:N42,P42:R42,(TblTrvlDetails[[#This Row],[Miles*]]*VLOOKUP("Car Mileage",TblTransport[#All],2,FALSE))),"")</f>
        <v>0</v>
      </c>
      <c r="Y42" s="66">
        <v>0</v>
      </c>
      <c r="Z42" s="95">
        <f>IF(MONTH(TblTrvlDetails[[#This Row],[Travel Date
required]])&lt;10,YEAR(TblTrvlDetails[[#This Row],[Travel Date
required]]),YEAR(TblTrvlDetails[[#This Row],[Travel Date
required]])+1)</f>
        <v>1900</v>
      </c>
      <c r="AA42" s="96" t="str">
        <f>CONCATENATE(TblTrvlDetails[[#This Row],[GSA FY]],TblTrvlDetails[[#This Row],[Full Amt]])</f>
        <v>19000</v>
      </c>
    </row>
    <row r="43" spans="2:27" ht="20.399999999999999" customHeight="1">
      <c r="B43" s="24"/>
      <c r="C43" s="25"/>
      <c r="D43" s="24"/>
      <c r="E43" s="26" t="str">
        <f>_xlfn.IFNA(IF(VLOOKUP(TblTrvlDetails[[#This Row],[Location]],TblDom[],2,FALSE)&lt;&gt;"International","D",IF(VLOOKUP(TblTrvlDetails[[#This Row],[Location]],TblDom[],2,FALSE)="International","I","")),"")</f>
        <v/>
      </c>
      <c r="F43"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43" s="27"/>
      <c r="H43" s="28">
        <v>0</v>
      </c>
      <c r="I43" s="28">
        <v>0</v>
      </c>
      <c r="J43" s="28">
        <v>0</v>
      </c>
      <c r="K43" s="28">
        <v>0</v>
      </c>
      <c r="L43"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3" s="29"/>
      <c r="N43" s="29"/>
      <c r="O43" s="25"/>
      <c r="P43" s="29"/>
      <c r="Q43" s="29"/>
      <c r="R43" s="29"/>
      <c r="S43" s="137">
        <f>IF(ISBLANK(TblTrvlDetails[[#This Row],[Location]]),0,IF(TblTrvlDetails[[#This Row],[D/I]]="I",VLOOKUP(TblTrvlDetails[[#This Row],[Location]],TblDom[],3,FALSE),VLOOKUP(TblTrvlDetails[[#This Row],[Location]],TblDom[],2,FALSE)))</f>
        <v>0</v>
      </c>
      <c r="T43" s="135">
        <f>IF($G43="Enter Date",0,
IF(AND($G43&lt;&gt;"Enter Date",$G43&lt;DATEVALUE("10/1/24")),
IFERROR((
IF(AND(TblTrvlDetails[[#This Row],[D/I]]="I",TblTrvlDetails[[#This Row],[M&amp;IE Rates/Day
based on Rate Type]]&gt;265),TblTrvlDetails[[#This Row],[M&amp;IE Rates/Day
based on Rate Type]]*Data!F25,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IF($G43&gt;=DATEVALUE("10/1/24"),IFERROR((
IF(AND(TblTrvlDetails[[#This Row],[D/I]]="I",TblTrvlDetails[[#This Row],[M&amp;IE Rates/Day
based on Rate Type]]&gt;265),TblTrvlDetails[[#This Row],[M&amp;IE Rates/Day
based on Rate Type]]*Data!F25,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43" s="135">
        <f>IF($G43="Enter Date",0,
IF(AND($G43&lt;&gt;"Enter Date",$G43&lt;DATEVALUE("10/1/24")),
IFERROR((
IF(AND(TblTrvlDetails[[#This Row],[D/I]]="I",TblTrvlDetails[[#This Row],[M&amp;IE Rates/Day
based on Rate Type]]&gt;265),TblTrvlDetails[[#This Row],[M&amp;IE Rates/Day
based on Rate Type]]*Data!F25,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IF($G43&gt;=DATEVALUE("10/1/24"),IFERROR((
IF(AND(TblTrvlDetails[[#This Row],[D/I]]="I",TblTrvlDetails[[#This Row],[M&amp;IE Rates/Day
based on Rate Type]]&gt;265),TblTrvlDetails[[#This Row],[M&amp;IE Rates/Day
based on Rate Type]]*Data!F25,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43" s="135">
        <f>IF($G43="Enter Date",0,
IF(AND($G43&lt;&gt;"Enter Date",$G43&lt;DATEVALUE("10/1/24")),
IFERROR((
IF(AND(TblTrvlDetails[[#This Row],[D/I]]="I",TblTrvlDetails[[#This Row],[M&amp;IE Rates/Day
based on Rate Type]]&gt;265),TblTrvlDetails[[#This Row],[M&amp;IE Rates/Day
based on Rate Type]]*Data!F25,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IF($G43&gt;=DATEVALUE("10/1/24"),IFERROR((
IF(AND(TblTrvlDetails[[#This Row],[D/I]]="I",TblTrvlDetails[[#This Row],[M&amp;IE Rates/Day
based on Rate Type]]&gt;265),TblTrvlDetails[[#This Row],[M&amp;IE Rates/Day
based on Rate Type]]*Data!F25,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43" s="135">
        <f>IF($G43="Enter Date",0,
IF(AND($G43&lt;&gt;"Enter Date",$G43&lt;DATEVALUE("10/1/24")),
IFERROR((
IF(AND(TblTrvlDetails[[#This Row],[D/I]]="I",TblTrvlDetails[[#This Row],[M&amp;IE Rates/Day
based on Rate Type]]&gt;265),TblTrvlDetails[[#This Row],[M&amp;IE Rates/Day
based on Rate Type]]*Data!F25,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IF($G43&gt;=DATEVALUE("10/1/24"),IFERROR((
IF(AND(TblTrvlDetails[[#This Row],[D/I]]="I",TblTrvlDetails[[#This Row],[M&amp;IE Rates/Day
based on Rate Type]]&gt;265),TblTrvlDetails[[#This Row],[M&amp;IE Rates/Day
based on Rate Type]]*Data!F25,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43" s="136">
        <f>IFERROR(SUM(L43:N43,P43:R43,(TblTrvlDetails[[#This Row],[Miles*]]*VLOOKUP("Car Mileage",TblTransport[#All],2,FALSE))),"")</f>
        <v>0</v>
      </c>
      <c r="Y43" s="66">
        <v>0</v>
      </c>
      <c r="Z43" s="95">
        <f>IF(MONTH(TblTrvlDetails[[#This Row],[Travel Date
required]])&lt;10,YEAR(TblTrvlDetails[[#This Row],[Travel Date
required]]),YEAR(TblTrvlDetails[[#This Row],[Travel Date
required]])+1)</f>
        <v>1900</v>
      </c>
      <c r="AA43" s="96" t="str">
        <f>CONCATENATE(TblTrvlDetails[[#This Row],[GSA FY]],TblTrvlDetails[[#This Row],[Full Amt]])</f>
        <v>19000</v>
      </c>
    </row>
    <row r="44" spans="2:27" ht="20.399999999999999" customHeight="1">
      <c r="B44" s="24"/>
      <c r="C44" s="25"/>
      <c r="D44" s="24"/>
      <c r="E44" s="26" t="str">
        <f>_xlfn.IFNA(IF(VLOOKUP(TblTrvlDetails[[#This Row],[Location]],TblDom[],2,FALSE)&lt;&gt;"International","D",IF(VLOOKUP(TblTrvlDetails[[#This Row],[Location]],TblDom[],2,FALSE)="International","I","")),"")</f>
        <v/>
      </c>
      <c r="F44"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44" s="27"/>
      <c r="H44" s="28">
        <v>0</v>
      </c>
      <c r="I44" s="28">
        <v>0</v>
      </c>
      <c r="J44" s="28">
        <v>0</v>
      </c>
      <c r="K44" s="28">
        <v>0</v>
      </c>
      <c r="L44"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4" s="29"/>
      <c r="N44" s="29"/>
      <c r="O44" s="25"/>
      <c r="P44" s="29"/>
      <c r="Q44" s="29"/>
      <c r="R44" s="29"/>
      <c r="S44" s="137">
        <f>IF(ISBLANK(TblTrvlDetails[[#This Row],[Location]]),0,IF(TblTrvlDetails[[#This Row],[D/I]]="I",VLOOKUP(TblTrvlDetails[[#This Row],[Location]],TblDom[],3,FALSE),VLOOKUP(TblTrvlDetails[[#This Row],[Location]],TblDom[],2,FALSE)))</f>
        <v>0</v>
      </c>
      <c r="T44" s="135">
        <f>IF($G44="Enter Date",0,
IF(AND($G44&lt;&gt;"Enter Date",$G44&lt;DATEVALUE("10/1/24")),
IFERROR((
IF(AND(TblTrvlDetails[[#This Row],[D/I]]="I",TblTrvlDetails[[#This Row],[M&amp;IE Rates/Day
based on Rate Type]]&gt;265),TblTrvlDetails[[#This Row],[M&amp;IE Rates/Day
based on Rate Type]]*Data!F26,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IF($G44&gt;=DATEVALUE("10/1/24"),IFERROR((
IF(AND(TblTrvlDetails[[#This Row],[D/I]]="I",TblTrvlDetails[[#This Row],[M&amp;IE Rates/Day
based on Rate Type]]&gt;265),TblTrvlDetails[[#This Row],[M&amp;IE Rates/Day
based on Rate Type]]*Data!F26,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44" s="135">
        <f>IF($G44="Enter Date",0,
IF(AND($G44&lt;&gt;"Enter Date",$G44&lt;DATEVALUE("10/1/24")),
IFERROR((
IF(AND(TblTrvlDetails[[#This Row],[D/I]]="I",TblTrvlDetails[[#This Row],[M&amp;IE Rates/Day
based on Rate Type]]&gt;265),TblTrvlDetails[[#This Row],[M&amp;IE Rates/Day
based on Rate Type]]*Data!F26,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IF($G44&gt;=DATEVALUE("10/1/24"),IFERROR((
IF(AND(TblTrvlDetails[[#This Row],[D/I]]="I",TblTrvlDetails[[#This Row],[M&amp;IE Rates/Day
based on Rate Type]]&gt;265),TblTrvlDetails[[#This Row],[M&amp;IE Rates/Day
based on Rate Type]]*Data!F26,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44" s="135">
        <f>IF($G44="Enter Date",0,
IF(AND($G44&lt;&gt;"Enter Date",$G44&lt;DATEVALUE("10/1/24")),
IFERROR((
IF(AND(TblTrvlDetails[[#This Row],[D/I]]="I",TblTrvlDetails[[#This Row],[M&amp;IE Rates/Day
based on Rate Type]]&gt;265),TblTrvlDetails[[#This Row],[M&amp;IE Rates/Day
based on Rate Type]]*Data!F26,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IF($G44&gt;=DATEVALUE("10/1/24"),IFERROR((
IF(AND(TblTrvlDetails[[#This Row],[D/I]]="I",TblTrvlDetails[[#This Row],[M&amp;IE Rates/Day
based on Rate Type]]&gt;265),TblTrvlDetails[[#This Row],[M&amp;IE Rates/Day
based on Rate Type]]*Data!F26,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44" s="135">
        <f>IF($G44="Enter Date",0,
IF(AND($G44&lt;&gt;"Enter Date",$G44&lt;DATEVALUE("10/1/24")),
IFERROR((
IF(AND(TblTrvlDetails[[#This Row],[D/I]]="I",TblTrvlDetails[[#This Row],[M&amp;IE Rates/Day
based on Rate Type]]&gt;265),TblTrvlDetails[[#This Row],[M&amp;IE Rates/Day
based on Rate Type]]*Data!F26,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IF($G44&gt;=DATEVALUE("10/1/24"),IFERROR((
IF(AND(TblTrvlDetails[[#This Row],[D/I]]="I",TblTrvlDetails[[#This Row],[M&amp;IE Rates/Day
based on Rate Type]]&gt;265),TblTrvlDetails[[#This Row],[M&amp;IE Rates/Day
based on Rate Type]]*Data!F26,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44" s="136">
        <f>IFERROR(SUM(L44:N44,P44:R44,(TblTrvlDetails[[#This Row],[Miles*]]*VLOOKUP("Car Mileage",TblTransport[#All],2,FALSE))),"")</f>
        <v>0</v>
      </c>
      <c r="Y44" s="66">
        <v>0</v>
      </c>
      <c r="Z44" s="95">
        <f>IF(MONTH(TblTrvlDetails[[#This Row],[Travel Date
required]])&lt;10,YEAR(TblTrvlDetails[[#This Row],[Travel Date
required]]),YEAR(TblTrvlDetails[[#This Row],[Travel Date
required]])+1)</f>
        <v>1900</v>
      </c>
      <c r="AA44" s="96" t="str">
        <f>CONCATENATE(TblTrvlDetails[[#This Row],[GSA FY]],TblTrvlDetails[[#This Row],[Full Amt]])</f>
        <v>19000</v>
      </c>
    </row>
    <row r="45" spans="2:27" ht="20.399999999999999" customHeight="1">
      <c r="B45" s="24"/>
      <c r="C45" s="25"/>
      <c r="D45" s="24"/>
      <c r="E45" s="26" t="str">
        <f>_xlfn.IFNA(IF(VLOOKUP(TblTrvlDetails[[#This Row],[Location]],TblDom[],2,FALSE)&lt;&gt;"International","D",IF(VLOOKUP(TblTrvlDetails[[#This Row],[Location]],TblDom[],2,FALSE)="International","I","")),"")</f>
        <v/>
      </c>
      <c r="F45"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45" s="27"/>
      <c r="H45" s="28">
        <v>0</v>
      </c>
      <c r="I45" s="28">
        <v>0</v>
      </c>
      <c r="J45" s="28">
        <v>0</v>
      </c>
      <c r="K45" s="28">
        <v>0</v>
      </c>
      <c r="L45"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5" s="29"/>
      <c r="N45" s="29"/>
      <c r="O45" s="25"/>
      <c r="P45" s="29"/>
      <c r="Q45" s="29"/>
      <c r="R45" s="29"/>
      <c r="S45" s="137">
        <f>IF(ISBLANK(TblTrvlDetails[[#This Row],[Location]]),0,IF(TblTrvlDetails[[#This Row],[D/I]]="I",VLOOKUP(TblTrvlDetails[[#This Row],[Location]],TblDom[],3,FALSE),VLOOKUP(TblTrvlDetails[[#This Row],[Location]],TblDom[],2,FALSE)))</f>
        <v>0</v>
      </c>
      <c r="T45" s="135">
        <f>IF($G45="Enter Date",0,
IF(AND($G45&lt;&gt;"Enter Date",$G45&lt;DATEVALUE("10/1/24")),
IFERROR((
IF(AND(TblTrvlDetails[[#This Row],[D/I]]="I",TblTrvlDetails[[#This Row],[M&amp;IE Rates/Day
based on Rate Type]]&gt;265),TblTrvlDetails[[#This Row],[M&amp;IE Rates/Day
based on Rate Type]]*Data!F27,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IF($G45&gt;=DATEVALUE("10/1/24"),IFERROR((
IF(AND(TblTrvlDetails[[#This Row],[D/I]]="I",TblTrvlDetails[[#This Row],[M&amp;IE Rates/Day
based on Rate Type]]&gt;265),TblTrvlDetails[[#This Row],[M&amp;IE Rates/Day
based on Rate Type]]*Data!F27,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45" s="135">
        <f>IF($G45="Enter Date",0,
IF(AND($G45&lt;&gt;"Enter Date",$G45&lt;DATEVALUE("10/1/24")),
IFERROR((
IF(AND(TblTrvlDetails[[#This Row],[D/I]]="I",TblTrvlDetails[[#This Row],[M&amp;IE Rates/Day
based on Rate Type]]&gt;265),TblTrvlDetails[[#This Row],[M&amp;IE Rates/Day
based on Rate Type]]*Data!F27,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IF($G45&gt;=DATEVALUE("10/1/24"),IFERROR((
IF(AND(TblTrvlDetails[[#This Row],[D/I]]="I",TblTrvlDetails[[#This Row],[M&amp;IE Rates/Day
based on Rate Type]]&gt;265),TblTrvlDetails[[#This Row],[M&amp;IE Rates/Day
based on Rate Type]]*Data!F27,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45" s="135">
        <f>IF($G45="Enter Date",0,
IF(AND($G45&lt;&gt;"Enter Date",$G45&lt;DATEVALUE("10/1/24")),
IFERROR((
IF(AND(TblTrvlDetails[[#This Row],[D/I]]="I",TblTrvlDetails[[#This Row],[M&amp;IE Rates/Day
based on Rate Type]]&gt;265),TblTrvlDetails[[#This Row],[M&amp;IE Rates/Day
based on Rate Type]]*Data!F27,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IF($G45&gt;=DATEVALUE("10/1/24"),IFERROR((
IF(AND(TblTrvlDetails[[#This Row],[D/I]]="I",TblTrvlDetails[[#This Row],[M&amp;IE Rates/Day
based on Rate Type]]&gt;265),TblTrvlDetails[[#This Row],[M&amp;IE Rates/Day
based on Rate Type]]*Data!F27,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45" s="135">
        <f>IF($G45="Enter Date",0,
IF(AND($G45&lt;&gt;"Enter Date",$G45&lt;DATEVALUE("10/1/24")),
IFERROR((
IF(AND(TblTrvlDetails[[#This Row],[D/I]]="I",TblTrvlDetails[[#This Row],[M&amp;IE Rates/Day
based on Rate Type]]&gt;265),TblTrvlDetails[[#This Row],[M&amp;IE Rates/Day
based on Rate Type]]*Data!F27,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IF($G45&gt;=DATEVALUE("10/1/24"),IFERROR((
IF(AND(TblTrvlDetails[[#This Row],[D/I]]="I",TblTrvlDetails[[#This Row],[M&amp;IE Rates/Day
based on Rate Type]]&gt;265),TblTrvlDetails[[#This Row],[M&amp;IE Rates/Day
based on Rate Type]]*Data!F27,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45" s="136">
        <f>IFERROR(SUM(L45:N45,P45:R45,(TblTrvlDetails[[#This Row],[Miles*]]*VLOOKUP("Car Mileage",TblTransport[#All],2,FALSE))),"")</f>
        <v>0</v>
      </c>
      <c r="Y45" s="66">
        <v>0</v>
      </c>
      <c r="Z45" s="95">
        <f>IF(MONTH(TblTrvlDetails[[#This Row],[Travel Date
required]])&lt;10,YEAR(TblTrvlDetails[[#This Row],[Travel Date
required]]),YEAR(TblTrvlDetails[[#This Row],[Travel Date
required]])+1)</f>
        <v>1900</v>
      </c>
      <c r="AA45" s="96" t="str">
        <f>CONCATENATE(TblTrvlDetails[[#This Row],[GSA FY]],TblTrvlDetails[[#This Row],[Full Amt]])</f>
        <v>19000</v>
      </c>
    </row>
    <row r="46" spans="2:27" ht="20.399999999999999" customHeight="1">
      <c r="B46" s="24"/>
      <c r="C46" s="25"/>
      <c r="D46" s="24"/>
      <c r="E46" s="26" t="str">
        <f>_xlfn.IFNA(IF(VLOOKUP(TblTrvlDetails[[#This Row],[Location]],TblDom[],2,FALSE)&lt;&gt;"International","D",IF(VLOOKUP(TblTrvlDetails[[#This Row],[Location]],TblDom[],2,FALSE)="International","I","")),"")</f>
        <v/>
      </c>
      <c r="F46"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46" s="27"/>
      <c r="H46" s="28">
        <v>0</v>
      </c>
      <c r="I46" s="28">
        <v>0</v>
      </c>
      <c r="J46" s="28">
        <v>0</v>
      </c>
      <c r="K46" s="28">
        <v>0</v>
      </c>
      <c r="L46"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6" s="29"/>
      <c r="N46" s="29"/>
      <c r="O46" s="25"/>
      <c r="P46" s="29"/>
      <c r="Q46" s="29"/>
      <c r="R46" s="29"/>
      <c r="S46" s="137">
        <f>IF(ISBLANK(TblTrvlDetails[[#This Row],[Location]]),0,IF(TblTrvlDetails[[#This Row],[D/I]]="I",VLOOKUP(TblTrvlDetails[[#This Row],[Location]],TblDom[],3,FALSE),VLOOKUP(TblTrvlDetails[[#This Row],[Location]],TblDom[],2,FALSE)))</f>
        <v>0</v>
      </c>
      <c r="T46" s="135">
        <f>IF($G46="Enter Date",0,
IF(AND($G46&lt;&gt;"Enter Date",$G46&lt;DATEVALUE("10/1/24")),
IFERROR((
IF(AND(TblTrvlDetails[[#This Row],[D/I]]="I",TblTrvlDetails[[#This Row],[M&amp;IE Rates/Day
based on Rate Type]]&gt;265),TblTrvlDetails[[#This Row],[M&amp;IE Rates/Day
based on Rate Type]]*Data!F28,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IF($G46&gt;=DATEVALUE("10/1/24"),IFERROR((
IF(AND(TblTrvlDetails[[#This Row],[D/I]]="I",TblTrvlDetails[[#This Row],[M&amp;IE Rates/Day
based on Rate Type]]&gt;265),TblTrvlDetails[[#This Row],[M&amp;IE Rates/Day
based on Rate Type]]*Data!F28,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46" s="135">
        <f>IF($G46="Enter Date",0,
IF(AND($G46&lt;&gt;"Enter Date",$G46&lt;DATEVALUE("10/1/24")),
IFERROR((
IF(AND(TblTrvlDetails[[#This Row],[D/I]]="I",TblTrvlDetails[[#This Row],[M&amp;IE Rates/Day
based on Rate Type]]&gt;265),TblTrvlDetails[[#This Row],[M&amp;IE Rates/Day
based on Rate Type]]*Data!F28,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IF($G46&gt;=DATEVALUE("10/1/24"),IFERROR((
IF(AND(TblTrvlDetails[[#This Row],[D/I]]="I",TblTrvlDetails[[#This Row],[M&amp;IE Rates/Day
based on Rate Type]]&gt;265),TblTrvlDetails[[#This Row],[M&amp;IE Rates/Day
based on Rate Type]]*Data!F28,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46" s="135">
        <f>IF($G46="Enter Date",0,
IF(AND($G46&lt;&gt;"Enter Date",$G46&lt;DATEVALUE("10/1/24")),
IFERROR((
IF(AND(TblTrvlDetails[[#This Row],[D/I]]="I",TblTrvlDetails[[#This Row],[M&amp;IE Rates/Day
based on Rate Type]]&gt;265),TblTrvlDetails[[#This Row],[M&amp;IE Rates/Day
based on Rate Type]]*Data!F28,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IF($G46&gt;=DATEVALUE("10/1/24"),IFERROR((
IF(AND(TblTrvlDetails[[#This Row],[D/I]]="I",TblTrvlDetails[[#This Row],[M&amp;IE Rates/Day
based on Rate Type]]&gt;265),TblTrvlDetails[[#This Row],[M&amp;IE Rates/Day
based on Rate Type]]*Data!F28,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46" s="135">
        <f>IF($G46="Enter Date",0,
IF(AND($G46&lt;&gt;"Enter Date",$G46&lt;DATEVALUE("10/1/24")),
IFERROR((
IF(AND(TblTrvlDetails[[#This Row],[D/I]]="I",TblTrvlDetails[[#This Row],[M&amp;IE Rates/Day
based on Rate Type]]&gt;265),TblTrvlDetails[[#This Row],[M&amp;IE Rates/Day
based on Rate Type]]*Data!F28,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IF($G46&gt;=DATEVALUE("10/1/24"),IFERROR((
IF(AND(TblTrvlDetails[[#This Row],[D/I]]="I",TblTrvlDetails[[#This Row],[M&amp;IE Rates/Day
based on Rate Type]]&gt;265),TblTrvlDetails[[#This Row],[M&amp;IE Rates/Day
based on Rate Type]]*Data!F28,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46" s="136">
        <f>IFERROR(SUM(L46:N46,P46:R46,(TblTrvlDetails[[#This Row],[Miles*]]*VLOOKUP("Car Mileage",TblTransport[#All],2,FALSE))),"")</f>
        <v>0</v>
      </c>
      <c r="Y46" s="66">
        <v>0</v>
      </c>
      <c r="Z46" s="95">
        <f>IF(MONTH(TblTrvlDetails[[#This Row],[Travel Date
required]])&lt;10,YEAR(TblTrvlDetails[[#This Row],[Travel Date
required]]),YEAR(TblTrvlDetails[[#This Row],[Travel Date
required]])+1)</f>
        <v>1900</v>
      </c>
      <c r="AA46" s="96" t="str">
        <f>CONCATENATE(TblTrvlDetails[[#This Row],[GSA FY]],TblTrvlDetails[[#This Row],[Full Amt]])</f>
        <v>19000</v>
      </c>
    </row>
    <row r="47" spans="2:27" ht="20.399999999999999" customHeight="1">
      <c r="B47" s="24"/>
      <c r="C47" s="25"/>
      <c r="D47" s="24"/>
      <c r="E47" s="26" t="str">
        <f>_xlfn.IFNA(IF(VLOOKUP(TblTrvlDetails[[#This Row],[Location]],TblDom[],2,FALSE)&lt;&gt;"International","D",IF(VLOOKUP(TblTrvlDetails[[#This Row],[Location]],TblDom[],2,FALSE)="International","I","")),"")</f>
        <v/>
      </c>
      <c r="F47"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47" s="27"/>
      <c r="H47" s="28">
        <v>0</v>
      </c>
      <c r="I47" s="28">
        <v>0</v>
      </c>
      <c r="J47" s="28">
        <v>0</v>
      </c>
      <c r="K47" s="28">
        <v>0</v>
      </c>
      <c r="L47"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7" s="29"/>
      <c r="N47" s="29"/>
      <c r="O47" s="25"/>
      <c r="P47" s="29"/>
      <c r="Q47" s="29"/>
      <c r="R47" s="29"/>
      <c r="S47" s="137">
        <f>IF(ISBLANK(TblTrvlDetails[[#This Row],[Location]]),0,IF(TblTrvlDetails[[#This Row],[D/I]]="I",VLOOKUP(TblTrvlDetails[[#This Row],[Location]],TblDom[],3,FALSE),VLOOKUP(TblTrvlDetails[[#This Row],[Location]],TblDom[],2,FALSE)))</f>
        <v>0</v>
      </c>
      <c r="T47" s="135">
        <f>IF($G47="Enter Date",0,
IF(AND($G47&lt;&gt;"Enter Date",$G47&lt;DATEVALUE("10/1/24")),
IFERROR((
IF(AND(TblTrvlDetails[[#This Row],[D/I]]="I",TblTrvlDetails[[#This Row],[M&amp;IE Rates/Day
based on Rate Type]]&gt;265),TblTrvlDetails[[#This Row],[M&amp;IE Rates/Day
based on Rate Type]]*Data!F29,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IF($G47&gt;=DATEVALUE("10/1/24"),IFERROR((
IF(AND(TblTrvlDetails[[#This Row],[D/I]]="I",TblTrvlDetails[[#This Row],[M&amp;IE Rates/Day
based on Rate Type]]&gt;265),TblTrvlDetails[[#This Row],[M&amp;IE Rates/Day
based on Rate Type]]*Data!F29,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47" s="135">
        <f>IF($G47="Enter Date",0,
IF(AND($G47&lt;&gt;"Enter Date",$G47&lt;DATEVALUE("10/1/24")),
IFERROR((
IF(AND(TblTrvlDetails[[#This Row],[D/I]]="I",TblTrvlDetails[[#This Row],[M&amp;IE Rates/Day
based on Rate Type]]&gt;265),TblTrvlDetails[[#This Row],[M&amp;IE Rates/Day
based on Rate Type]]*Data!F29,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IF($G47&gt;=DATEVALUE("10/1/24"),IFERROR((
IF(AND(TblTrvlDetails[[#This Row],[D/I]]="I",TblTrvlDetails[[#This Row],[M&amp;IE Rates/Day
based on Rate Type]]&gt;265),TblTrvlDetails[[#This Row],[M&amp;IE Rates/Day
based on Rate Type]]*Data!F29,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47" s="135">
        <f>IF($G47="Enter Date",0,
IF(AND($G47&lt;&gt;"Enter Date",$G47&lt;DATEVALUE("10/1/24")),
IFERROR((
IF(AND(TblTrvlDetails[[#This Row],[D/I]]="I",TblTrvlDetails[[#This Row],[M&amp;IE Rates/Day
based on Rate Type]]&gt;265),TblTrvlDetails[[#This Row],[M&amp;IE Rates/Day
based on Rate Type]]*Data!F29,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IF($G47&gt;=DATEVALUE("10/1/24"),IFERROR((
IF(AND(TblTrvlDetails[[#This Row],[D/I]]="I",TblTrvlDetails[[#This Row],[M&amp;IE Rates/Day
based on Rate Type]]&gt;265),TblTrvlDetails[[#This Row],[M&amp;IE Rates/Day
based on Rate Type]]*Data!F29,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47" s="135">
        <f>IF($G47="Enter Date",0,
IF(AND($G47&lt;&gt;"Enter Date",$G47&lt;DATEVALUE("10/1/24")),
IFERROR((
IF(AND(TblTrvlDetails[[#This Row],[D/I]]="I",TblTrvlDetails[[#This Row],[M&amp;IE Rates/Day
based on Rate Type]]&gt;265),TblTrvlDetails[[#This Row],[M&amp;IE Rates/Day
based on Rate Type]]*Data!F29,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IF($G47&gt;=DATEVALUE("10/1/24"),IFERROR((
IF(AND(TblTrvlDetails[[#This Row],[D/I]]="I",TblTrvlDetails[[#This Row],[M&amp;IE Rates/Day
based on Rate Type]]&gt;265),TblTrvlDetails[[#This Row],[M&amp;IE Rates/Day
based on Rate Type]]*Data!F29,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47" s="136">
        <f>IFERROR(SUM(L47:N47,P47:R47,(TblTrvlDetails[[#This Row],[Miles*]]*VLOOKUP("Car Mileage",TblTransport[#All],2,FALSE))),"")</f>
        <v>0</v>
      </c>
      <c r="Y47" s="66">
        <v>0</v>
      </c>
      <c r="Z47" s="95">
        <f>IF(MONTH(TblTrvlDetails[[#This Row],[Travel Date
required]])&lt;10,YEAR(TblTrvlDetails[[#This Row],[Travel Date
required]]),YEAR(TblTrvlDetails[[#This Row],[Travel Date
required]])+1)</f>
        <v>1900</v>
      </c>
      <c r="AA47" s="96" t="str">
        <f>CONCATENATE(TblTrvlDetails[[#This Row],[GSA FY]],TblTrvlDetails[[#This Row],[Full Amt]])</f>
        <v>19000</v>
      </c>
    </row>
    <row r="48" spans="2:27" ht="20.399999999999999" customHeight="1">
      <c r="B48" s="24"/>
      <c r="C48" s="25"/>
      <c r="D48" s="24"/>
      <c r="E48" s="26" t="str">
        <f>_xlfn.IFNA(IF(VLOOKUP(TblTrvlDetails[[#This Row],[Location]],TblDom[],2,FALSE)&lt;&gt;"International","D",IF(VLOOKUP(TblTrvlDetails[[#This Row],[Location]],TblDom[],2,FALSE)="International","I","")),"")</f>
        <v/>
      </c>
      <c r="F48"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48" s="27"/>
      <c r="H48" s="28">
        <v>0</v>
      </c>
      <c r="I48" s="28">
        <v>0</v>
      </c>
      <c r="J48" s="28">
        <v>0</v>
      </c>
      <c r="K48" s="28">
        <v>0</v>
      </c>
      <c r="L48"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8" s="29"/>
      <c r="N48" s="29"/>
      <c r="O48" s="25"/>
      <c r="P48" s="29"/>
      <c r="Q48" s="29"/>
      <c r="R48" s="29"/>
      <c r="S48" s="137">
        <f>IF(ISBLANK(TblTrvlDetails[[#This Row],[Location]]),0,IF(TblTrvlDetails[[#This Row],[D/I]]="I",VLOOKUP(TblTrvlDetails[[#This Row],[Location]],TblDom[],3,FALSE),VLOOKUP(TblTrvlDetails[[#This Row],[Location]],TblDom[],2,FALSE)))</f>
        <v>0</v>
      </c>
      <c r="T48" s="135">
        <f>IF($G48="Enter Date",0,
IF(AND($G48&lt;&gt;"Enter Date",$G48&lt;DATEVALUE("10/1/24")),
IFERROR((
IF(AND(TblTrvlDetails[[#This Row],[D/I]]="I",TblTrvlDetails[[#This Row],[M&amp;IE Rates/Day
based on Rate Type]]&gt;265),TblTrvlDetails[[#This Row],[M&amp;IE Rates/Day
based on Rate Type]]*Data!F30,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IF($G48&gt;=DATEVALUE("10/1/24"),IFERROR((
IF(AND(TblTrvlDetails[[#This Row],[D/I]]="I",TblTrvlDetails[[#This Row],[M&amp;IE Rates/Day
based on Rate Type]]&gt;265),TblTrvlDetails[[#This Row],[M&amp;IE Rates/Day
based on Rate Type]]*Data!F30,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48" s="135">
        <f>IF($G48="Enter Date",0,
IF(AND($G48&lt;&gt;"Enter Date",$G48&lt;DATEVALUE("10/1/24")),
IFERROR((
IF(AND(TblTrvlDetails[[#This Row],[D/I]]="I",TblTrvlDetails[[#This Row],[M&amp;IE Rates/Day
based on Rate Type]]&gt;265),TblTrvlDetails[[#This Row],[M&amp;IE Rates/Day
based on Rate Type]]*Data!F30,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IF($G48&gt;=DATEVALUE("10/1/24"),IFERROR((
IF(AND(TblTrvlDetails[[#This Row],[D/I]]="I",TblTrvlDetails[[#This Row],[M&amp;IE Rates/Day
based on Rate Type]]&gt;265),TblTrvlDetails[[#This Row],[M&amp;IE Rates/Day
based on Rate Type]]*Data!F30,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48" s="135">
        <f>IF($G48="Enter Date",0,
IF(AND($G48&lt;&gt;"Enter Date",$G48&lt;DATEVALUE("10/1/24")),
IFERROR((
IF(AND(TblTrvlDetails[[#This Row],[D/I]]="I",TblTrvlDetails[[#This Row],[M&amp;IE Rates/Day
based on Rate Type]]&gt;265),TblTrvlDetails[[#This Row],[M&amp;IE Rates/Day
based on Rate Type]]*Data!F30,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IF($G48&gt;=DATEVALUE("10/1/24"),IFERROR((
IF(AND(TblTrvlDetails[[#This Row],[D/I]]="I",TblTrvlDetails[[#This Row],[M&amp;IE Rates/Day
based on Rate Type]]&gt;265),TblTrvlDetails[[#This Row],[M&amp;IE Rates/Day
based on Rate Type]]*Data!F30,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48" s="135">
        <f>IF($G48="Enter Date",0,
IF(AND($G48&lt;&gt;"Enter Date",$G48&lt;DATEVALUE("10/1/24")),
IFERROR((
IF(AND(TblTrvlDetails[[#This Row],[D/I]]="I",TblTrvlDetails[[#This Row],[M&amp;IE Rates/Day
based on Rate Type]]&gt;265),TblTrvlDetails[[#This Row],[M&amp;IE Rates/Day
based on Rate Type]]*Data!F30,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IF($G48&gt;=DATEVALUE("10/1/24"),IFERROR((
IF(AND(TblTrvlDetails[[#This Row],[D/I]]="I",TblTrvlDetails[[#This Row],[M&amp;IE Rates/Day
based on Rate Type]]&gt;265),TblTrvlDetails[[#This Row],[M&amp;IE Rates/Day
based on Rate Type]]*Data!F30,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48" s="136">
        <f>IFERROR(SUM(L48:N48,P48:R48,(TblTrvlDetails[[#This Row],[Miles*]]*VLOOKUP("Car Mileage",TblTransport[#All],2,FALSE))),"")</f>
        <v>0</v>
      </c>
      <c r="Y48" s="66">
        <v>0</v>
      </c>
      <c r="Z48" s="95">
        <f>IF(MONTH(TblTrvlDetails[[#This Row],[Travel Date
required]])&lt;10,YEAR(TblTrvlDetails[[#This Row],[Travel Date
required]]),YEAR(TblTrvlDetails[[#This Row],[Travel Date
required]])+1)</f>
        <v>1900</v>
      </c>
      <c r="AA48" s="96" t="str">
        <f>CONCATENATE(TblTrvlDetails[[#This Row],[GSA FY]],TblTrvlDetails[[#This Row],[Full Amt]])</f>
        <v>19000</v>
      </c>
    </row>
    <row r="49" spans="2:27" ht="20.399999999999999" customHeight="1">
      <c r="B49" s="24"/>
      <c r="C49" s="25"/>
      <c r="D49" s="24"/>
      <c r="E49" s="26" t="str">
        <f>_xlfn.IFNA(IF(VLOOKUP(TblTrvlDetails[[#This Row],[Location]],TblDom[],2,FALSE)&lt;&gt;"International","D",IF(VLOOKUP(TblTrvlDetails[[#This Row],[Location]],TblDom[],2,FALSE)="International","I","")),"")</f>
        <v/>
      </c>
      <c r="F49"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49" s="27"/>
      <c r="H49" s="28">
        <v>0</v>
      </c>
      <c r="I49" s="28">
        <v>0</v>
      </c>
      <c r="J49" s="28">
        <v>0</v>
      </c>
      <c r="K49" s="28">
        <v>0</v>
      </c>
      <c r="L49"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9" s="29"/>
      <c r="N49" s="29"/>
      <c r="O49" s="25"/>
      <c r="P49" s="29"/>
      <c r="Q49" s="29"/>
      <c r="R49" s="29"/>
      <c r="S49" s="137">
        <f>IF(ISBLANK(TblTrvlDetails[[#This Row],[Location]]),0,IF(TblTrvlDetails[[#This Row],[D/I]]="I",VLOOKUP(TblTrvlDetails[[#This Row],[Location]],TblDom[],3,FALSE),VLOOKUP(TblTrvlDetails[[#This Row],[Location]],TblDom[],2,FALSE)))</f>
        <v>0</v>
      </c>
      <c r="T49" s="135">
        <f>IF($G49="Enter Date",0,
IF(AND($G49&lt;&gt;"Enter Date",$G49&lt;DATEVALUE("10/1/24")),
IFERROR((
IF(AND(TblTrvlDetails[[#This Row],[D/I]]="I",TblTrvlDetails[[#This Row],[M&amp;IE Rates/Day
based on Rate Type]]&gt;265),TblTrvlDetails[[#This Row],[M&amp;IE Rates/Day
based on Rate Type]]*Data!F31,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IF($G49&gt;=DATEVALUE("10/1/24"),IFERROR((
IF(AND(TblTrvlDetails[[#This Row],[D/I]]="I",TblTrvlDetails[[#This Row],[M&amp;IE Rates/Day
based on Rate Type]]&gt;265),TblTrvlDetails[[#This Row],[M&amp;IE Rates/Day
based on Rate Type]]*Data!F31,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49" s="135">
        <f>IF($G49="Enter Date",0,
IF(AND($G49&lt;&gt;"Enter Date",$G49&lt;DATEVALUE("10/1/24")),
IFERROR((
IF(AND(TblTrvlDetails[[#This Row],[D/I]]="I",TblTrvlDetails[[#This Row],[M&amp;IE Rates/Day
based on Rate Type]]&gt;265),TblTrvlDetails[[#This Row],[M&amp;IE Rates/Day
based on Rate Type]]*Data!F31,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IF($G49&gt;=DATEVALUE("10/1/24"),IFERROR((
IF(AND(TblTrvlDetails[[#This Row],[D/I]]="I",TblTrvlDetails[[#This Row],[M&amp;IE Rates/Day
based on Rate Type]]&gt;265),TblTrvlDetails[[#This Row],[M&amp;IE Rates/Day
based on Rate Type]]*Data!F31,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49" s="135">
        <f>IF($G49="Enter Date",0,
IF(AND($G49&lt;&gt;"Enter Date",$G49&lt;DATEVALUE("10/1/24")),
IFERROR((
IF(AND(TblTrvlDetails[[#This Row],[D/I]]="I",TblTrvlDetails[[#This Row],[M&amp;IE Rates/Day
based on Rate Type]]&gt;265),TblTrvlDetails[[#This Row],[M&amp;IE Rates/Day
based on Rate Type]]*Data!F31,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IF($G49&gt;=DATEVALUE("10/1/24"),IFERROR((
IF(AND(TblTrvlDetails[[#This Row],[D/I]]="I",TblTrvlDetails[[#This Row],[M&amp;IE Rates/Day
based on Rate Type]]&gt;265),TblTrvlDetails[[#This Row],[M&amp;IE Rates/Day
based on Rate Type]]*Data!F31,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49" s="135">
        <f>IF($G49="Enter Date",0,
IF(AND($G49&lt;&gt;"Enter Date",$G49&lt;DATEVALUE("10/1/24")),
IFERROR((
IF(AND(TblTrvlDetails[[#This Row],[D/I]]="I",TblTrvlDetails[[#This Row],[M&amp;IE Rates/Day
based on Rate Type]]&gt;265),TblTrvlDetails[[#This Row],[M&amp;IE Rates/Day
based on Rate Type]]*Data!F31,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IF($G49&gt;=DATEVALUE("10/1/24"),IFERROR((
IF(AND(TblTrvlDetails[[#This Row],[D/I]]="I",TblTrvlDetails[[#This Row],[M&amp;IE Rates/Day
based on Rate Type]]&gt;265),TblTrvlDetails[[#This Row],[M&amp;IE Rates/Day
based on Rate Type]]*Data!F31,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49" s="136">
        <f>IFERROR(SUM(L49:N49,P49:R49,(TblTrvlDetails[[#This Row],[Miles*]]*VLOOKUP("Car Mileage",TblTransport[#All],2,FALSE))),"")</f>
        <v>0</v>
      </c>
      <c r="Y49" s="66">
        <v>0</v>
      </c>
      <c r="Z49" s="95">
        <f>IF(MONTH(TblTrvlDetails[[#This Row],[Travel Date
required]])&lt;10,YEAR(TblTrvlDetails[[#This Row],[Travel Date
required]]),YEAR(TblTrvlDetails[[#This Row],[Travel Date
required]])+1)</f>
        <v>1900</v>
      </c>
      <c r="AA49" s="96" t="str">
        <f>CONCATENATE(TblTrvlDetails[[#This Row],[GSA FY]],TblTrvlDetails[[#This Row],[Full Amt]])</f>
        <v>19000</v>
      </c>
    </row>
    <row r="50" spans="2:27" ht="20.399999999999999" customHeight="1">
      <c r="B50" s="24"/>
      <c r="C50" s="25"/>
      <c r="D50" s="24"/>
      <c r="E50" s="26" t="str">
        <f>_xlfn.IFNA(IF(VLOOKUP(TblTrvlDetails[[#This Row],[Location]],TblDom[],2,FALSE)&lt;&gt;"International","D",IF(VLOOKUP(TblTrvlDetails[[#This Row],[Location]],TblDom[],2,FALSE)="International","I","")),"")</f>
        <v/>
      </c>
      <c r="F50"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50" s="27"/>
      <c r="H50" s="28">
        <v>0</v>
      </c>
      <c r="I50" s="28">
        <v>0</v>
      </c>
      <c r="J50" s="28">
        <v>0</v>
      </c>
      <c r="K50" s="28">
        <v>0</v>
      </c>
      <c r="L50"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0" s="29"/>
      <c r="N50" s="29"/>
      <c r="O50" s="25"/>
      <c r="P50" s="29"/>
      <c r="Q50" s="29"/>
      <c r="R50" s="29"/>
      <c r="S50" s="137">
        <f>IF(ISBLANK(TblTrvlDetails[[#This Row],[Location]]),0,IF(TblTrvlDetails[[#This Row],[D/I]]="I",VLOOKUP(TblTrvlDetails[[#This Row],[Location]],TblDom[],3,FALSE),VLOOKUP(TblTrvlDetails[[#This Row],[Location]],TblDom[],2,FALSE)))</f>
        <v>0</v>
      </c>
      <c r="T50" s="135">
        <f>IF($G50="Enter Date",0,
IF(AND($G50&lt;&gt;"Enter Date",$G50&lt;DATEVALUE("10/1/24")),
IFERROR((
IF(AND(TblTrvlDetails[[#This Row],[D/I]]="I",TblTrvlDetails[[#This Row],[M&amp;IE Rates/Day
based on Rate Type]]&gt;265),TblTrvlDetails[[#This Row],[M&amp;IE Rates/Day
based on Rate Type]]*Data!F32,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IF($G50&gt;=DATEVALUE("10/1/24"),IFERROR((
IF(AND(TblTrvlDetails[[#This Row],[D/I]]="I",TblTrvlDetails[[#This Row],[M&amp;IE Rates/Day
based on Rate Type]]&gt;265),TblTrvlDetails[[#This Row],[M&amp;IE Rates/Day
based on Rate Type]]*Data!F32,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50" s="135">
        <f>IF($G50="Enter Date",0,
IF(AND($G50&lt;&gt;"Enter Date",$G50&lt;DATEVALUE("10/1/24")),
IFERROR((
IF(AND(TblTrvlDetails[[#This Row],[D/I]]="I",TblTrvlDetails[[#This Row],[M&amp;IE Rates/Day
based on Rate Type]]&gt;265),TblTrvlDetails[[#This Row],[M&amp;IE Rates/Day
based on Rate Type]]*Data!F32,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IF($G50&gt;=DATEVALUE("10/1/24"),IFERROR((
IF(AND(TblTrvlDetails[[#This Row],[D/I]]="I",TblTrvlDetails[[#This Row],[M&amp;IE Rates/Day
based on Rate Type]]&gt;265),TblTrvlDetails[[#This Row],[M&amp;IE Rates/Day
based on Rate Type]]*Data!F32,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50" s="135">
        <f>IF($G50="Enter Date",0,
IF(AND($G50&lt;&gt;"Enter Date",$G50&lt;DATEVALUE("10/1/24")),
IFERROR((
IF(AND(TblTrvlDetails[[#This Row],[D/I]]="I",TblTrvlDetails[[#This Row],[M&amp;IE Rates/Day
based on Rate Type]]&gt;265),TblTrvlDetails[[#This Row],[M&amp;IE Rates/Day
based on Rate Type]]*Data!F32,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IF($G50&gt;=DATEVALUE("10/1/24"),IFERROR((
IF(AND(TblTrvlDetails[[#This Row],[D/I]]="I",TblTrvlDetails[[#This Row],[M&amp;IE Rates/Day
based on Rate Type]]&gt;265),TblTrvlDetails[[#This Row],[M&amp;IE Rates/Day
based on Rate Type]]*Data!F32,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50" s="135">
        <f>IF($G50="Enter Date",0,
IF(AND($G50&lt;&gt;"Enter Date",$G50&lt;DATEVALUE("10/1/24")),
IFERROR((
IF(AND(TblTrvlDetails[[#This Row],[D/I]]="I",TblTrvlDetails[[#This Row],[M&amp;IE Rates/Day
based on Rate Type]]&gt;265),TblTrvlDetails[[#This Row],[M&amp;IE Rates/Day
based on Rate Type]]*Data!F32,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IF($G50&gt;=DATEVALUE("10/1/24"),IFERROR((
IF(AND(TblTrvlDetails[[#This Row],[D/I]]="I",TblTrvlDetails[[#This Row],[M&amp;IE Rates/Day
based on Rate Type]]&gt;265),TblTrvlDetails[[#This Row],[M&amp;IE Rates/Day
based on Rate Type]]*Data!F32,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50" s="136">
        <f>IFERROR(SUM(L50:N50,P50:R50,(TblTrvlDetails[[#This Row],[Miles*]]*VLOOKUP("Car Mileage",TblTransport[#All],2,FALSE))),"")</f>
        <v>0</v>
      </c>
      <c r="Y50" s="66">
        <v>0</v>
      </c>
      <c r="Z50" s="95">
        <f>IF(MONTH(TblTrvlDetails[[#This Row],[Travel Date
required]])&lt;10,YEAR(TblTrvlDetails[[#This Row],[Travel Date
required]]),YEAR(TblTrvlDetails[[#This Row],[Travel Date
required]])+1)</f>
        <v>1900</v>
      </c>
      <c r="AA50" s="96" t="str">
        <f>CONCATENATE(TblTrvlDetails[[#This Row],[GSA FY]],TblTrvlDetails[[#This Row],[Full Amt]])</f>
        <v>19000</v>
      </c>
    </row>
    <row r="51" spans="2:27" ht="20.399999999999999" customHeight="1">
      <c r="B51" s="24"/>
      <c r="C51" s="25"/>
      <c r="D51" s="24"/>
      <c r="E51" s="26" t="str">
        <f>_xlfn.IFNA(IF(VLOOKUP(TblTrvlDetails[[#This Row],[Location]],TblDom[],2,FALSE)&lt;&gt;"International","D",IF(VLOOKUP(TblTrvlDetails[[#This Row],[Location]],TblDom[],2,FALSE)="International","I","")),"")</f>
        <v/>
      </c>
      <c r="F51"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51" s="27"/>
      <c r="H51" s="28">
        <v>0</v>
      </c>
      <c r="I51" s="28">
        <v>0</v>
      </c>
      <c r="J51" s="28">
        <v>0</v>
      </c>
      <c r="K51" s="28">
        <v>0</v>
      </c>
      <c r="L51"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1" s="29"/>
      <c r="N51" s="29"/>
      <c r="O51" s="25"/>
      <c r="P51" s="29"/>
      <c r="Q51" s="29"/>
      <c r="R51" s="29"/>
      <c r="S51" s="137">
        <f>IF(ISBLANK(TblTrvlDetails[[#This Row],[Location]]),0,IF(TblTrvlDetails[[#This Row],[D/I]]="I",VLOOKUP(TblTrvlDetails[[#This Row],[Location]],TblDom[],3,FALSE),VLOOKUP(TblTrvlDetails[[#This Row],[Location]],TblDom[],2,FALSE)))</f>
        <v>0</v>
      </c>
      <c r="T51" s="135">
        <f>IF($G51="Enter Date",0,
IF(AND($G51&lt;&gt;"Enter Date",$G51&lt;DATEVALUE("10/1/24")),
IFERROR((
IF(AND(TblTrvlDetails[[#This Row],[D/I]]="I",TblTrvlDetails[[#This Row],[M&amp;IE Rates/Day
based on Rate Type]]&gt;265),TblTrvlDetails[[#This Row],[M&amp;IE Rates/Day
based on Rate Type]]*Data!F33,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IF($G51&gt;=DATEVALUE("10/1/24"),IFERROR((
IF(AND(TblTrvlDetails[[#This Row],[D/I]]="I",TblTrvlDetails[[#This Row],[M&amp;IE Rates/Day
based on Rate Type]]&gt;265),TblTrvlDetails[[#This Row],[M&amp;IE Rates/Day
based on Rate Type]]*Data!F33,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51" s="135">
        <f>IF($G51="Enter Date",0,
IF(AND($G51&lt;&gt;"Enter Date",$G51&lt;DATEVALUE("10/1/24")),
IFERROR((
IF(AND(TblTrvlDetails[[#This Row],[D/I]]="I",TblTrvlDetails[[#This Row],[M&amp;IE Rates/Day
based on Rate Type]]&gt;265),TblTrvlDetails[[#This Row],[M&amp;IE Rates/Day
based on Rate Type]]*Data!F33,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IF($G51&gt;=DATEVALUE("10/1/24"),IFERROR((
IF(AND(TblTrvlDetails[[#This Row],[D/I]]="I",TblTrvlDetails[[#This Row],[M&amp;IE Rates/Day
based on Rate Type]]&gt;265),TblTrvlDetails[[#This Row],[M&amp;IE Rates/Day
based on Rate Type]]*Data!F33,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51" s="135">
        <f>IF($G51="Enter Date",0,
IF(AND($G51&lt;&gt;"Enter Date",$G51&lt;DATEVALUE("10/1/24")),
IFERROR((
IF(AND(TblTrvlDetails[[#This Row],[D/I]]="I",TblTrvlDetails[[#This Row],[M&amp;IE Rates/Day
based on Rate Type]]&gt;265),TblTrvlDetails[[#This Row],[M&amp;IE Rates/Day
based on Rate Type]]*Data!F33,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IF($G51&gt;=DATEVALUE("10/1/24"),IFERROR((
IF(AND(TblTrvlDetails[[#This Row],[D/I]]="I",TblTrvlDetails[[#This Row],[M&amp;IE Rates/Day
based on Rate Type]]&gt;265),TblTrvlDetails[[#This Row],[M&amp;IE Rates/Day
based on Rate Type]]*Data!F33,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51" s="135">
        <f>IF($G51="Enter Date",0,
IF(AND($G51&lt;&gt;"Enter Date",$G51&lt;DATEVALUE("10/1/24")),
IFERROR((
IF(AND(TblTrvlDetails[[#This Row],[D/I]]="I",TblTrvlDetails[[#This Row],[M&amp;IE Rates/Day
based on Rate Type]]&gt;265),TblTrvlDetails[[#This Row],[M&amp;IE Rates/Day
based on Rate Type]]*Data!F33,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IF($G51&gt;=DATEVALUE("10/1/24"),IFERROR((
IF(AND(TblTrvlDetails[[#This Row],[D/I]]="I",TblTrvlDetails[[#This Row],[M&amp;IE Rates/Day
based on Rate Type]]&gt;265),TblTrvlDetails[[#This Row],[M&amp;IE Rates/Day
based on Rate Type]]*Data!F33,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51" s="136">
        <f>IFERROR(SUM(L51:N51,P51:R51,(TblTrvlDetails[[#This Row],[Miles*]]*VLOOKUP("Car Mileage",TblTransport[#All],2,FALSE))),"")</f>
        <v>0</v>
      </c>
      <c r="Y51" s="66">
        <v>0</v>
      </c>
      <c r="Z51" s="95">
        <f>IF(MONTH(TblTrvlDetails[[#This Row],[Travel Date
required]])&lt;10,YEAR(TblTrvlDetails[[#This Row],[Travel Date
required]]),YEAR(TblTrvlDetails[[#This Row],[Travel Date
required]])+1)</f>
        <v>1900</v>
      </c>
      <c r="AA51" s="96" t="str">
        <f>CONCATENATE(TblTrvlDetails[[#This Row],[GSA FY]],TblTrvlDetails[[#This Row],[Full Amt]])</f>
        <v>19000</v>
      </c>
    </row>
    <row r="52" spans="2:27" ht="20.399999999999999" customHeight="1">
      <c r="B52" s="24"/>
      <c r="C52" s="25"/>
      <c r="D52" s="24"/>
      <c r="E52" s="26" t="str">
        <f>_xlfn.IFNA(IF(VLOOKUP(TblTrvlDetails[[#This Row],[Location]],TblDom[],2,FALSE)&lt;&gt;"International","D",IF(VLOOKUP(TblTrvlDetails[[#This Row],[Location]],TblDom[],2,FALSE)="International","I","")),"")</f>
        <v/>
      </c>
      <c r="F52"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52" s="27"/>
      <c r="H52" s="28">
        <v>0</v>
      </c>
      <c r="I52" s="28">
        <v>0</v>
      </c>
      <c r="J52" s="28">
        <v>0</v>
      </c>
      <c r="K52" s="28">
        <v>0</v>
      </c>
      <c r="L52"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2" s="29"/>
      <c r="N52" s="29"/>
      <c r="O52" s="25"/>
      <c r="P52" s="29"/>
      <c r="Q52" s="29"/>
      <c r="R52" s="29"/>
      <c r="S52" s="137">
        <f>IF(ISBLANK(TblTrvlDetails[[#This Row],[Location]]),0,IF(TblTrvlDetails[[#This Row],[D/I]]="I",VLOOKUP(TblTrvlDetails[[#This Row],[Location]],TblDom[],3,FALSE),VLOOKUP(TblTrvlDetails[[#This Row],[Location]],TblDom[],2,FALSE)))</f>
        <v>0</v>
      </c>
      <c r="T52" s="135">
        <f>IF($G52="Enter Date",0,
IF(AND($G52&lt;&gt;"Enter Date",$G52&lt;DATEVALUE("10/1/24")),
IFERROR((
IF(AND(TblTrvlDetails[[#This Row],[D/I]]="I",TblTrvlDetails[[#This Row],[M&amp;IE Rates/Day
based on Rate Type]]&gt;265),TblTrvlDetails[[#This Row],[M&amp;IE Rates/Day
based on Rate Type]]*Data!F34,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IF($G52&gt;=DATEVALUE("10/1/24"),IFERROR((
IF(AND(TblTrvlDetails[[#This Row],[D/I]]="I",TblTrvlDetails[[#This Row],[M&amp;IE Rates/Day
based on Rate Type]]&gt;265),TblTrvlDetails[[#This Row],[M&amp;IE Rates/Day
based on Rate Type]]*Data!F34,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52" s="135">
        <f>IF($G52="Enter Date",0,
IF(AND($G52&lt;&gt;"Enter Date",$G52&lt;DATEVALUE("10/1/24")),
IFERROR((
IF(AND(TblTrvlDetails[[#This Row],[D/I]]="I",TblTrvlDetails[[#This Row],[M&amp;IE Rates/Day
based on Rate Type]]&gt;265),TblTrvlDetails[[#This Row],[M&amp;IE Rates/Day
based on Rate Type]]*Data!F34,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IF($G52&gt;=DATEVALUE("10/1/24"),IFERROR((
IF(AND(TblTrvlDetails[[#This Row],[D/I]]="I",TblTrvlDetails[[#This Row],[M&amp;IE Rates/Day
based on Rate Type]]&gt;265),TblTrvlDetails[[#This Row],[M&amp;IE Rates/Day
based on Rate Type]]*Data!F34,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52" s="135">
        <f>IF($G52="Enter Date",0,
IF(AND($G52&lt;&gt;"Enter Date",$G52&lt;DATEVALUE("10/1/24")),
IFERROR((
IF(AND(TblTrvlDetails[[#This Row],[D/I]]="I",TblTrvlDetails[[#This Row],[M&amp;IE Rates/Day
based on Rate Type]]&gt;265),TblTrvlDetails[[#This Row],[M&amp;IE Rates/Day
based on Rate Type]]*Data!F34,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IF($G52&gt;=DATEVALUE("10/1/24"),IFERROR((
IF(AND(TblTrvlDetails[[#This Row],[D/I]]="I",TblTrvlDetails[[#This Row],[M&amp;IE Rates/Day
based on Rate Type]]&gt;265),TblTrvlDetails[[#This Row],[M&amp;IE Rates/Day
based on Rate Type]]*Data!F34,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52" s="135">
        <f>IF($G52="Enter Date",0,
IF(AND($G52&lt;&gt;"Enter Date",$G52&lt;DATEVALUE("10/1/24")),
IFERROR((
IF(AND(TblTrvlDetails[[#This Row],[D/I]]="I",TblTrvlDetails[[#This Row],[M&amp;IE Rates/Day
based on Rate Type]]&gt;265),TblTrvlDetails[[#This Row],[M&amp;IE Rates/Day
based on Rate Type]]*Data!F34,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IF($G52&gt;=DATEVALUE("10/1/24"),IFERROR((
IF(AND(TblTrvlDetails[[#This Row],[D/I]]="I",TblTrvlDetails[[#This Row],[M&amp;IE Rates/Day
based on Rate Type]]&gt;265),TblTrvlDetails[[#This Row],[M&amp;IE Rates/Day
based on Rate Type]]*Data!F34,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52" s="136">
        <f>IFERROR(SUM(L52:N52,P52:R52,(TblTrvlDetails[[#This Row],[Miles*]]*VLOOKUP("Car Mileage",TblTransport[#All],2,FALSE))),"")</f>
        <v>0</v>
      </c>
      <c r="Y52" s="66">
        <v>0</v>
      </c>
      <c r="Z52" s="95">
        <f>IF(MONTH(TblTrvlDetails[[#This Row],[Travel Date
required]])&lt;10,YEAR(TblTrvlDetails[[#This Row],[Travel Date
required]]),YEAR(TblTrvlDetails[[#This Row],[Travel Date
required]])+1)</f>
        <v>1900</v>
      </c>
      <c r="AA52" s="96" t="str">
        <f>CONCATENATE(TblTrvlDetails[[#This Row],[GSA FY]],TblTrvlDetails[[#This Row],[Full Amt]])</f>
        <v>19000</v>
      </c>
    </row>
    <row r="53" spans="2:27" ht="20.399999999999999" customHeight="1">
      <c r="B53" s="24"/>
      <c r="C53" s="25"/>
      <c r="D53" s="24"/>
      <c r="E53" s="26" t="str">
        <f>_xlfn.IFNA(IF(VLOOKUP(TblTrvlDetails[[#This Row],[Location]],TblDom[],2,FALSE)&lt;&gt;"International","D",IF(VLOOKUP(TblTrvlDetails[[#This Row],[Location]],TblDom[],2,FALSE)="International","I","")),"")</f>
        <v/>
      </c>
      <c r="F53"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53" s="27"/>
      <c r="H53" s="28">
        <v>0</v>
      </c>
      <c r="I53" s="28">
        <v>0</v>
      </c>
      <c r="J53" s="28">
        <v>0</v>
      </c>
      <c r="K53" s="28">
        <v>0</v>
      </c>
      <c r="L53"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3" s="29"/>
      <c r="N53" s="29"/>
      <c r="O53" s="25"/>
      <c r="P53" s="29"/>
      <c r="Q53" s="29"/>
      <c r="R53" s="29"/>
      <c r="S53" s="137">
        <f>IF(ISBLANK(TblTrvlDetails[[#This Row],[Location]]),0,IF(TblTrvlDetails[[#This Row],[D/I]]="I",VLOOKUP(TblTrvlDetails[[#This Row],[Location]],TblDom[],3,FALSE),VLOOKUP(TblTrvlDetails[[#This Row],[Location]],TblDom[],2,FALSE)))</f>
        <v>0</v>
      </c>
      <c r="T53" s="135">
        <f>IF($G53="Enter Date",0,
IF(AND($G53&lt;&gt;"Enter Date",$G53&lt;DATEVALUE("10/1/24")),
IFERROR((
IF(AND(TblTrvlDetails[[#This Row],[D/I]]="I",TblTrvlDetails[[#This Row],[M&amp;IE Rates/Day
based on Rate Type]]&gt;265),TblTrvlDetails[[#This Row],[M&amp;IE Rates/Day
based on Rate Type]]*Data!F35,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IF($G53&gt;=DATEVALUE("10/1/24"),IFERROR((
IF(AND(TblTrvlDetails[[#This Row],[D/I]]="I",TblTrvlDetails[[#This Row],[M&amp;IE Rates/Day
based on Rate Type]]&gt;265),TblTrvlDetails[[#This Row],[M&amp;IE Rates/Day
based on Rate Type]]*Data!F35,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53" s="135">
        <f>IF($G53="Enter Date",0,
IF(AND($G53&lt;&gt;"Enter Date",$G53&lt;DATEVALUE("10/1/24")),
IFERROR((
IF(AND(TblTrvlDetails[[#This Row],[D/I]]="I",TblTrvlDetails[[#This Row],[M&amp;IE Rates/Day
based on Rate Type]]&gt;265),TblTrvlDetails[[#This Row],[M&amp;IE Rates/Day
based on Rate Type]]*Data!F35,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IF($G53&gt;=DATEVALUE("10/1/24"),IFERROR((
IF(AND(TblTrvlDetails[[#This Row],[D/I]]="I",TblTrvlDetails[[#This Row],[M&amp;IE Rates/Day
based on Rate Type]]&gt;265),TblTrvlDetails[[#This Row],[M&amp;IE Rates/Day
based on Rate Type]]*Data!F35,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53" s="135">
        <f>IF($G53="Enter Date",0,
IF(AND($G53&lt;&gt;"Enter Date",$G53&lt;DATEVALUE("10/1/24")),
IFERROR((
IF(AND(TblTrvlDetails[[#This Row],[D/I]]="I",TblTrvlDetails[[#This Row],[M&amp;IE Rates/Day
based on Rate Type]]&gt;265),TblTrvlDetails[[#This Row],[M&amp;IE Rates/Day
based on Rate Type]]*Data!F35,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IF($G53&gt;=DATEVALUE("10/1/24"),IFERROR((
IF(AND(TblTrvlDetails[[#This Row],[D/I]]="I",TblTrvlDetails[[#This Row],[M&amp;IE Rates/Day
based on Rate Type]]&gt;265),TblTrvlDetails[[#This Row],[M&amp;IE Rates/Day
based on Rate Type]]*Data!F35,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53" s="135">
        <f>IF($G53="Enter Date",0,
IF(AND($G53&lt;&gt;"Enter Date",$G53&lt;DATEVALUE("10/1/24")),
IFERROR((
IF(AND(TblTrvlDetails[[#This Row],[D/I]]="I",TblTrvlDetails[[#This Row],[M&amp;IE Rates/Day
based on Rate Type]]&gt;265),TblTrvlDetails[[#This Row],[M&amp;IE Rates/Day
based on Rate Type]]*Data!F35,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IF($G53&gt;=DATEVALUE("10/1/24"),IFERROR((
IF(AND(TblTrvlDetails[[#This Row],[D/I]]="I",TblTrvlDetails[[#This Row],[M&amp;IE Rates/Day
based on Rate Type]]&gt;265),TblTrvlDetails[[#This Row],[M&amp;IE Rates/Day
based on Rate Type]]*Data!F35,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53" s="136">
        <f>IFERROR(SUM(L53:N53,P53:R53,(TblTrvlDetails[[#This Row],[Miles*]]*VLOOKUP("Car Mileage",TblTransport[#All],2,FALSE))),"")</f>
        <v>0</v>
      </c>
      <c r="Y53" s="66">
        <v>0</v>
      </c>
      <c r="Z53" s="95">
        <f>IF(MONTH(TblTrvlDetails[[#This Row],[Travel Date
required]])&lt;10,YEAR(TblTrvlDetails[[#This Row],[Travel Date
required]]),YEAR(TblTrvlDetails[[#This Row],[Travel Date
required]])+1)</f>
        <v>1900</v>
      </c>
      <c r="AA53" s="96" t="str">
        <f>CONCATENATE(TblTrvlDetails[[#This Row],[GSA FY]],TblTrvlDetails[[#This Row],[Full Amt]])</f>
        <v>19000</v>
      </c>
    </row>
    <row r="54" spans="2:27" ht="20.399999999999999" customHeight="1">
      <c r="B54" s="24"/>
      <c r="C54" s="25"/>
      <c r="D54" s="24"/>
      <c r="E54" s="26" t="str">
        <f>_xlfn.IFNA(IF(VLOOKUP(TblTrvlDetails[[#This Row],[Location]],TblDom[],2,FALSE)&lt;&gt;"International","D",IF(VLOOKUP(TblTrvlDetails[[#This Row],[Location]],TblDom[],2,FALSE)="International","I","")),"")</f>
        <v/>
      </c>
      <c r="F54"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54" s="27"/>
      <c r="H54" s="28">
        <v>0</v>
      </c>
      <c r="I54" s="28">
        <v>0</v>
      </c>
      <c r="J54" s="28">
        <v>0</v>
      </c>
      <c r="K54" s="28">
        <v>0</v>
      </c>
      <c r="L54"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4" s="29"/>
      <c r="N54" s="29"/>
      <c r="O54" s="25"/>
      <c r="P54" s="29"/>
      <c r="Q54" s="29"/>
      <c r="R54" s="29"/>
      <c r="S54" s="137">
        <f>IF(ISBLANK(TblTrvlDetails[[#This Row],[Location]]),0,IF(TblTrvlDetails[[#This Row],[D/I]]="I",VLOOKUP(TblTrvlDetails[[#This Row],[Location]],TblDom[],3,FALSE),VLOOKUP(TblTrvlDetails[[#This Row],[Location]],TblDom[],2,FALSE)))</f>
        <v>0</v>
      </c>
      <c r="T54" s="135">
        <f>IF($G54="Enter Date",0,
IF(AND($G54&lt;&gt;"Enter Date",$G54&lt;DATEVALUE("10/1/24")),
IFERROR((
IF(AND(TblTrvlDetails[[#This Row],[D/I]]="I",TblTrvlDetails[[#This Row],[M&amp;IE Rates/Day
based on Rate Type]]&gt;265),TblTrvlDetails[[#This Row],[M&amp;IE Rates/Day
based on Rate Type]]*Data!F36,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IF($G54&gt;=DATEVALUE("10/1/24"),IFERROR((
IF(AND(TblTrvlDetails[[#This Row],[D/I]]="I",TblTrvlDetails[[#This Row],[M&amp;IE Rates/Day
based on Rate Type]]&gt;265),TblTrvlDetails[[#This Row],[M&amp;IE Rates/Day
based on Rate Type]]*Data!F36,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54" s="135">
        <f>IF($G54="Enter Date",0,
IF(AND($G54&lt;&gt;"Enter Date",$G54&lt;DATEVALUE("10/1/24")),
IFERROR((
IF(AND(TblTrvlDetails[[#This Row],[D/I]]="I",TblTrvlDetails[[#This Row],[M&amp;IE Rates/Day
based on Rate Type]]&gt;265),TblTrvlDetails[[#This Row],[M&amp;IE Rates/Day
based on Rate Type]]*Data!F36,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IF($G54&gt;=DATEVALUE("10/1/24"),IFERROR((
IF(AND(TblTrvlDetails[[#This Row],[D/I]]="I",TblTrvlDetails[[#This Row],[M&amp;IE Rates/Day
based on Rate Type]]&gt;265),TblTrvlDetails[[#This Row],[M&amp;IE Rates/Day
based on Rate Type]]*Data!F36,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54" s="135">
        <f>IF($G54="Enter Date",0,
IF(AND($G54&lt;&gt;"Enter Date",$G54&lt;DATEVALUE("10/1/24")),
IFERROR((
IF(AND(TblTrvlDetails[[#This Row],[D/I]]="I",TblTrvlDetails[[#This Row],[M&amp;IE Rates/Day
based on Rate Type]]&gt;265),TblTrvlDetails[[#This Row],[M&amp;IE Rates/Day
based on Rate Type]]*Data!F36,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IF($G54&gt;=DATEVALUE("10/1/24"),IFERROR((
IF(AND(TblTrvlDetails[[#This Row],[D/I]]="I",TblTrvlDetails[[#This Row],[M&amp;IE Rates/Day
based on Rate Type]]&gt;265),TblTrvlDetails[[#This Row],[M&amp;IE Rates/Day
based on Rate Type]]*Data!F36,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54" s="135">
        <f>IF($G54="Enter Date",0,
IF(AND($G54&lt;&gt;"Enter Date",$G54&lt;DATEVALUE("10/1/24")),
IFERROR((
IF(AND(TblTrvlDetails[[#This Row],[D/I]]="I",TblTrvlDetails[[#This Row],[M&amp;IE Rates/Day
based on Rate Type]]&gt;265),TblTrvlDetails[[#This Row],[M&amp;IE Rates/Day
based on Rate Type]]*Data!F36,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IF($G54&gt;=DATEVALUE("10/1/24"),IFERROR((
IF(AND(TblTrvlDetails[[#This Row],[D/I]]="I",TblTrvlDetails[[#This Row],[M&amp;IE Rates/Day
based on Rate Type]]&gt;265),TblTrvlDetails[[#This Row],[M&amp;IE Rates/Day
based on Rate Type]]*Data!F36,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54" s="136">
        <f>IFERROR(SUM(L54:N54,P54:R54,(TblTrvlDetails[[#This Row],[Miles*]]*VLOOKUP("Car Mileage",TblTransport[#All],2,FALSE))),"")</f>
        <v>0</v>
      </c>
      <c r="Y54" s="66">
        <v>0</v>
      </c>
      <c r="Z54" s="95">
        <f>IF(MONTH(TblTrvlDetails[[#This Row],[Travel Date
required]])&lt;10,YEAR(TblTrvlDetails[[#This Row],[Travel Date
required]]),YEAR(TblTrvlDetails[[#This Row],[Travel Date
required]])+1)</f>
        <v>1900</v>
      </c>
      <c r="AA54" s="96" t="str">
        <f>CONCATENATE(TblTrvlDetails[[#This Row],[GSA FY]],TblTrvlDetails[[#This Row],[Full Amt]])</f>
        <v>19000</v>
      </c>
    </row>
    <row r="55" spans="2:27" ht="20.399999999999999" customHeight="1">
      <c r="B55" s="24"/>
      <c r="C55" s="25"/>
      <c r="D55" s="24"/>
      <c r="E55" s="26" t="str">
        <f>_xlfn.IFNA(IF(VLOOKUP(TblTrvlDetails[[#This Row],[Location]],TblDom[],2,FALSE)&lt;&gt;"International","D",IF(VLOOKUP(TblTrvlDetails[[#This Row],[Location]],TblDom[],2,FALSE)="International","I","")),"")</f>
        <v/>
      </c>
      <c r="F55"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55" s="27"/>
      <c r="H55" s="28">
        <v>0</v>
      </c>
      <c r="I55" s="28">
        <v>0</v>
      </c>
      <c r="J55" s="28">
        <v>0</v>
      </c>
      <c r="K55" s="28">
        <v>0</v>
      </c>
      <c r="L55"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5" s="29"/>
      <c r="N55" s="29"/>
      <c r="O55" s="25"/>
      <c r="P55" s="29"/>
      <c r="Q55" s="29"/>
      <c r="R55" s="29"/>
      <c r="S55" s="137">
        <f>IF(ISBLANK(TblTrvlDetails[[#This Row],[Location]]),0,IF(TblTrvlDetails[[#This Row],[D/I]]="I",VLOOKUP(TblTrvlDetails[[#This Row],[Location]],TblDom[],3,FALSE),VLOOKUP(TblTrvlDetails[[#This Row],[Location]],TblDom[],2,FALSE)))</f>
        <v>0</v>
      </c>
      <c r="T55" s="135">
        <f>IF($G55="Enter Date",0,
IF(AND($G55&lt;&gt;"Enter Date",$G55&lt;DATEVALUE("10/1/24")),
IFERROR((
IF(AND(TblTrvlDetails[[#This Row],[D/I]]="I",TblTrvlDetails[[#This Row],[M&amp;IE Rates/Day
based on Rate Type]]&gt;265),TblTrvlDetails[[#This Row],[M&amp;IE Rates/Day
based on Rate Type]]*Data!F37,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IF($G55&gt;=DATEVALUE("10/1/24"),IFERROR((
IF(AND(TblTrvlDetails[[#This Row],[D/I]]="I",TblTrvlDetails[[#This Row],[M&amp;IE Rates/Day
based on Rate Type]]&gt;265),TblTrvlDetails[[#This Row],[M&amp;IE Rates/Day
based on Rate Type]]*Data!F37,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55" s="135">
        <f>IF($G55="Enter Date",0,
IF(AND($G55&lt;&gt;"Enter Date",$G55&lt;DATEVALUE("10/1/24")),
IFERROR((
IF(AND(TblTrvlDetails[[#This Row],[D/I]]="I",TblTrvlDetails[[#This Row],[M&amp;IE Rates/Day
based on Rate Type]]&gt;265),TblTrvlDetails[[#This Row],[M&amp;IE Rates/Day
based on Rate Type]]*Data!F37,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IF($G55&gt;=DATEVALUE("10/1/24"),IFERROR((
IF(AND(TblTrvlDetails[[#This Row],[D/I]]="I",TblTrvlDetails[[#This Row],[M&amp;IE Rates/Day
based on Rate Type]]&gt;265),TblTrvlDetails[[#This Row],[M&amp;IE Rates/Day
based on Rate Type]]*Data!F37,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55" s="135">
        <f>IF($G55="Enter Date",0,
IF(AND($G55&lt;&gt;"Enter Date",$G55&lt;DATEVALUE("10/1/24")),
IFERROR((
IF(AND(TblTrvlDetails[[#This Row],[D/I]]="I",TblTrvlDetails[[#This Row],[M&amp;IE Rates/Day
based on Rate Type]]&gt;265),TblTrvlDetails[[#This Row],[M&amp;IE Rates/Day
based on Rate Type]]*Data!F37,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IF($G55&gt;=DATEVALUE("10/1/24"),IFERROR((
IF(AND(TblTrvlDetails[[#This Row],[D/I]]="I",TblTrvlDetails[[#This Row],[M&amp;IE Rates/Day
based on Rate Type]]&gt;265),TblTrvlDetails[[#This Row],[M&amp;IE Rates/Day
based on Rate Type]]*Data!F37,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55" s="135">
        <f>IF($G55="Enter Date",0,
IF(AND($G55&lt;&gt;"Enter Date",$G55&lt;DATEVALUE("10/1/24")),
IFERROR((
IF(AND(TblTrvlDetails[[#This Row],[D/I]]="I",TblTrvlDetails[[#This Row],[M&amp;IE Rates/Day
based on Rate Type]]&gt;265),TblTrvlDetails[[#This Row],[M&amp;IE Rates/Day
based on Rate Type]]*Data!F37,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IF($G55&gt;=DATEVALUE("10/1/24"),IFERROR((
IF(AND(TblTrvlDetails[[#This Row],[D/I]]="I",TblTrvlDetails[[#This Row],[M&amp;IE Rates/Day
based on Rate Type]]&gt;265),TblTrvlDetails[[#This Row],[M&amp;IE Rates/Day
based on Rate Type]]*Data!F37,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55" s="136">
        <f>IFERROR(SUM(L55:N55,P55:R55,(TblTrvlDetails[[#This Row],[Miles*]]*VLOOKUP("Car Mileage",TblTransport[#All],2,FALSE))),"")</f>
        <v>0</v>
      </c>
      <c r="Y55" s="66">
        <v>0</v>
      </c>
      <c r="Z55" s="95">
        <f>IF(MONTH(TblTrvlDetails[[#This Row],[Travel Date
required]])&lt;10,YEAR(TblTrvlDetails[[#This Row],[Travel Date
required]]),YEAR(TblTrvlDetails[[#This Row],[Travel Date
required]])+1)</f>
        <v>1900</v>
      </c>
      <c r="AA55" s="96" t="str">
        <f>CONCATENATE(TblTrvlDetails[[#This Row],[GSA FY]],TblTrvlDetails[[#This Row],[Full Amt]])</f>
        <v>19000</v>
      </c>
    </row>
    <row r="56" spans="2:27" ht="20.399999999999999" customHeight="1">
      <c r="B56" s="24"/>
      <c r="C56" s="25"/>
      <c r="D56" s="24"/>
      <c r="E56" s="26" t="str">
        <f>_xlfn.IFNA(IF(VLOOKUP(TblTrvlDetails[[#This Row],[Location]],TblDom[],2,FALSE)&lt;&gt;"International","D",IF(VLOOKUP(TblTrvlDetails[[#This Row],[Location]],TblDom[],2,FALSE)="International","I","")),"")</f>
        <v/>
      </c>
      <c r="F56"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56" s="27"/>
      <c r="H56" s="28">
        <v>0</v>
      </c>
      <c r="I56" s="28">
        <v>0</v>
      </c>
      <c r="J56" s="28">
        <v>0</v>
      </c>
      <c r="K56" s="28">
        <v>0</v>
      </c>
      <c r="L56"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6" s="29"/>
      <c r="N56" s="29"/>
      <c r="O56" s="25"/>
      <c r="P56" s="29"/>
      <c r="Q56" s="29"/>
      <c r="R56" s="29"/>
      <c r="S56" s="137">
        <f>IF(ISBLANK(TblTrvlDetails[[#This Row],[Location]]),0,IF(TblTrvlDetails[[#This Row],[D/I]]="I",VLOOKUP(TblTrvlDetails[[#This Row],[Location]],TblDom[],3,FALSE),VLOOKUP(TblTrvlDetails[[#This Row],[Location]],TblDom[],2,FALSE)))</f>
        <v>0</v>
      </c>
      <c r="T56" s="135">
        <f>IF($G56="Enter Date",0,
IF(AND($G56&lt;&gt;"Enter Date",$G56&lt;DATEVALUE("10/1/24")),
IFERROR((
IF(AND(TblTrvlDetails[[#This Row],[D/I]]="I",TblTrvlDetails[[#This Row],[M&amp;IE Rates/Day
based on Rate Type]]&gt;265),TblTrvlDetails[[#This Row],[M&amp;IE Rates/Day
based on Rate Type]]*Data!F38,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IF($G56&gt;=DATEVALUE("10/1/24"),IFERROR((
IF(AND(TblTrvlDetails[[#This Row],[D/I]]="I",TblTrvlDetails[[#This Row],[M&amp;IE Rates/Day
based on Rate Type]]&gt;265),TblTrvlDetails[[#This Row],[M&amp;IE Rates/Day
based on Rate Type]]*Data!F38,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56" s="135">
        <f>IF($G56="Enter Date",0,
IF(AND($G56&lt;&gt;"Enter Date",$G56&lt;DATEVALUE("10/1/24")),
IFERROR((
IF(AND(TblTrvlDetails[[#This Row],[D/I]]="I",TblTrvlDetails[[#This Row],[M&amp;IE Rates/Day
based on Rate Type]]&gt;265),TblTrvlDetails[[#This Row],[M&amp;IE Rates/Day
based on Rate Type]]*Data!F38,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IF($G56&gt;=DATEVALUE("10/1/24"),IFERROR((
IF(AND(TblTrvlDetails[[#This Row],[D/I]]="I",TblTrvlDetails[[#This Row],[M&amp;IE Rates/Day
based on Rate Type]]&gt;265),TblTrvlDetails[[#This Row],[M&amp;IE Rates/Day
based on Rate Type]]*Data!F38,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56" s="135">
        <f>IF($G56="Enter Date",0,
IF(AND($G56&lt;&gt;"Enter Date",$G56&lt;DATEVALUE("10/1/24")),
IFERROR((
IF(AND(TblTrvlDetails[[#This Row],[D/I]]="I",TblTrvlDetails[[#This Row],[M&amp;IE Rates/Day
based on Rate Type]]&gt;265),TblTrvlDetails[[#This Row],[M&amp;IE Rates/Day
based on Rate Type]]*Data!F38,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IF($G56&gt;=DATEVALUE("10/1/24"),IFERROR((
IF(AND(TblTrvlDetails[[#This Row],[D/I]]="I",TblTrvlDetails[[#This Row],[M&amp;IE Rates/Day
based on Rate Type]]&gt;265),TblTrvlDetails[[#This Row],[M&amp;IE Rates/Day
based on Rate Type]]*Data!F38,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56" s="135">
        <f>IF($G56="Enter Date",0,
IF(AND($G56&lt;&gt;"Enter Date",$G56&lt;DATEVALUE("10/1/24")),
IFERROR((
IF(AND(TblTrvlDetails[[#This Row],[D/I]]="I",TblTrvlDetails[[#This Row],[M&amp;IE Rates/Day
based on Rate Type]]&gt;265),TblTrvlDetails[[#This Row],[M&amp;IE Rates/Day
based on Rate Type]]*Data!F38,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IF($G56&gt;=DATEVALUE("10/1/24"),IFERROR((
IF(AND(TblTrvlDetails[[#This Row],[D/I]]="I",TblTrvlDetails[[#This Row],[M&amp;IE Rates/Day
based on Rate Type]]&gt;265),TblTrvlDetails[[#This Row],[M&amp;IE Rates/Day
based on Rate Type]]*Data!F38,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56" s="136">
        <f>IFERROR(SUM(L56:N56,P56:R56,(TblTrvlDetails[[#This Row],[Miles*]]*VLOOKUP("Car Mileage",TblTransport[#All],2,FALSE))),"")</f>
        <v>0</v>
      </c>
      <c r="Y56" s="66">
        <v>0</v>
      </c>
      <c r="Z56" s="95">
        <f>IF(MONTH(TblTrvlDetails[[#This Row],[Travel Date
required]])&lt;10,YEAR(TblTrvlDetails[[#This Row],[Travel Date
required]]),YEAR(TblTrvlDetails[[#This Row],[Travel Date
required]])+1)</f>
        <v>1900</v>
      </c>
      <c r="AA56" s="96" t="str">
        <f>CONCATENATE(TblTrvlDetails[[#This Row],[GSA FY]],TblTrvlDetails[[#This Row],[Full Amt]])</f>
        <v>19000</v>
      </c>
    </row>
    <row r="57" spans="2:27" ht="20.399999999999999" customHeight="1">
      <c r="B57" s="24"/>
      <c r="C57" s="25"/>
      <c r="D57" s="24"/>
      <c r="E57" s="26" t="str">
        <f>_xlfn.IFNA(IF(VLOOKUP(TblTrvlDetails[[#This Row],[Location]],TblDom[],2,FALSE)&lt;&gt;"International","D",IF(VLOOKUP(TblTrvlDetails[[#This Row],[Location]],TblDom[],2,FALSE)="International","I","")),"")</f>
        <v/>
      </c>
      <c r="F57"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57" s="27"/>
      <c r="H57" s="28">
        <v>0</v>
      </c>
      <c r="I57" s="28">
        <v>0</v>
      </c>
      <c r="J57" s="28">
        <v>0</v>
      </c>
      <c r="K57" s="28">
        <v>0</v>
      </c>
      <c r="L57"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7" s="29"/>
      <c r="N57" s="29"/>
      <c r="O57" s="25"/>
      <c r="P57" s="29"/>
      <c r="Q57" s="29"/>
      <c r="R57" s="29"/>
      <c r="S57" s="137">
        <f>IF(ISBLANK(TblTrvlDetails[[#This Row],[Location]]),0,IF(TblTrvlDetails[[#This Row],[D/I]]="I",VLOOKUP(TblTrvlDetails[[#This Row],[Location]],TblDom[],3,FALSE),VLOOKUP(TblTrvlDetails[[#This Row],[Location]],TblDom[],2,FALSE)))</f>
        <v>0</v>
      </c>
      <c r="T57" s="135">
        <f>IF($G57="Enter Date",0,
IF(AND($G57&lt;&gt;"Enter Date",$G57&lt;DATEVALUE("10/1/24")),
IFERROR((
IF(AND(TblTrvlDetails[[#This Row],[D/I]]="I",TblTrvlDetails[[#This Row],[M&amp;IE Rates/Day
based on Rate Type]]&gt;265),TblTrvlDetails[[#This Row],[M&amp;IE Rates/Day
based on Rate Type]]*Data!F39,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IF($G57&gt;=DATEVALUE("10/1/24"),IFERROR((
IF(AND(TblTrvlDetails[[#This Row],[D/I]]="I",TblTrvlDetails[[#This Row],[M&amp;IE Rates/Day
based on Rate Type]]&gt;265),TblTrvlDetails[[#This Row],[M&amp;IE Rates/Day
based on Rate Type]]*Data!F39,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57" s="135">
        <f>IF($G57="Enter Date",0,
IF(AND($G57&lt;&gt;"Enter Date",$G57&lt;DATEVALUE("10/1/24")),
IFERROR((
IF(AND(TblTrvlDetails[[#This Row],[D/I]]="I",TblTrvlDetails[[#This Row],[M&amp;IE Rates/Day
based on Rate Type]]&gt;265),TblTrvlDetails[[#This Row],[M&amp;IE Rates/Day
based on Rate Type]]*Data!F39,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IF($G57&gt;=DATEVALUE("10/1/24"),IFERROR((
IF(AND(TblTrvlDetails[[#This Row],[D/I]]="I",TblTrvlDetails[[#This Row],[M&amp;IE Rates/Day
based on Rate Type]]&gt;265),TblTrvlDetails[[#This Row],[M&amp;IE Rates/Day
based on Rate Type]]*Data!F39,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57" s="135">
        <f>IF($G57="Enter Date",0,
IF(AND($G57&lt;&gt;"Enter Date",$G57&lt;DATEVALUE("10/1/24")),
IFERROR((
IF(AND(TblTrvlDetails[[#This Row],[D/I]]="I",TblTrvlDetails[[#This Row],[M&amp;IE Rates/Day
based on Rate Type]]&gt;265),TblTrvlDetails[[#This Row],[M&amp;IE Rates/Day
based on Rate Type]]*Data!F39,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IF($G57&gt;=DATEVALUE("10/1/24"),IFERROR((
IF(AND(TblTrvlDetails[[#This Row],[D/I]]="I",TblTrvlDetails[[#This Row],[M&amp;IE Rates/Day
based on Rate Type]]&gt;265),TblTrvlDetails[[#This Row],[M&amp;IE Rates/Day
based on Rate Type]]*Data!F39,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57" s="135">
        <f>IF($G57="Enter Date",0,
IF(AND($G57&lt;&gt;"Enter Date",$G57&lt;DATEVALUE("10/1/24")),
IFERROR((
IF(AND(TblTrvlDetails[[#This Row],[D/I]]="I",TblTrvlDetails[[#This Row],[M&amp;IE Rates/Day
based on Rate Type]]&gt;265),TblTrvlDetails[[#This Row],[M&amp;IE Rates/Day
based on Rate Type]]*Data!F39,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IF($G57&gt;=DATEVALUE("10/1/24"),IFERROR((
IF(AND(TblTrvlDetails[[#This Row],[D/I]]="I",TblTrvlDetails[[#This Row],[M&amp;IE Rates/Day
based on Rate Type]]&gt;265),TblTrvlDetails[[#This Row],[M&amp;IE Rates/Day
based on Rate Type]]*Data!F39,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57" s="136">
        <f>IFERROR(SUM(L57:N57,P57:R57,(TblTrvlDetails[[#This Row],[Miles*]]*VLOOKUP("Car Mileage",TblTransport[#All],2,FALSE))),"")</f>
        <v>0</v>
      </c>
      <c r="Y57" s="66">
        <v>0</v>
      </c>
      <c r="Z57" s="95">
        <f>IF(MONTH(TblTrvlDetails[[#This Row],[Travel Date
required]])&lt;10,YEAR(TblTrvlDetails[[#This Row],[Travel Date
required]]),YEAR(TblTrvlDetails[[#This Row],[Travel Date
required]])+1)</f>
        <v>1900</v>
      </c>
      <c r="AA57" s="96" t="str">
        <f>CONCATENATE(TblTrvlDetails[[#This Row],[GSA FY]],TblTrvlDetails[[#This Row],[Full Amt]])</f>
        <v>19000</v>
      </c>
    </row>
    <row r="58" spans="2:27" ht="20.399999999999999" customHeight="1">
      <c r="B58" s="24"/>
      <c r="C58" s="25"/>
      <c r="D58" s="24"/>
      <c r="E58" s="26" t="str">
        <f>_xlfn.IFNA(IF(VLOOKUP(TblTrvlDetails[[#This Row],[Location]],TblDom[],2,FALSE)&lt;&gt;"International","D",IF(VLOOKUP(TblTrvlDetails[[#This Row],[Location]],TblDom[],2,FALSE)="International","I","")),"")</f>
        <v/>
      </c>
      <c r="F58"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58" s="27"/>
      <c r="H58" s="28">
        <v>0</v>
      </c>
      <c r="I58" s="28">
        <v>0</v>
      </c>
      <c r="J58" s="28">
        <v>0</v>
      </c>
      <c r="K58" s="28">
        <v>0</v>
      </c>
      <c r="L58"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8" s="29"/>
      <c r="N58" s="29"/>
      <c r="O58" s="25"/>
      <c r="P58" s="29"/>
      <c r="Q58" s="29"/>
      <c r="R58" s="29"/>
      <c r="S58" s="137">
        <f>IF(ISBLANK(TblTrvlDetails[[#This Row],[Location]]),0,IF(TblTrvlDetails[[#This Row],[D/I]]="I",VLOOKUP(TblTrvlDetails[[#This Row],[Location]],TblDom[],3,FALSE),VLOOKUP(TblTrvlDetails[[#This Row],[Location]],TblDom[],2,FALSE)))</f>
        <v>0</v>
      </c>
      <c r="T58" s="135">
        <f>IF($G58="Enter Date",0,
IF(AND($G58&lt;&gt;"Enter Date",$G58&lt;DATEVALUE("10/1/24")),
IFERROR((
IF(AND(TblTrvlDetails[[#This Row],[D/I]]="I",TblTrvlDetails[[#This Row],[M&amp;IE Rates/Day
based on Rate Type]]&gt;265),TblTrvlDetails[[#This Row],[M&amp;IE Rates/Day
based on Rate Type]]*Data!F40,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IF($G58&gt;=DATEVALUE("10/1/24"),IFERROR((
IF(AND(TblTrvlDetails[[#This Row],[D/I]]="I",TblTrvlDetails[[#This Row],[M&amp;IE Rates/Day
based on Rate Type]]&gt;265),TblTrvlDetails[[#This Row],[M&amp;IE Rates/Day
based on Rate Type]]*Data!F40,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58" s="135">
        <f>IF($G58="Enter Date",0,
IF(AND($G58&lt;&gt;"Enter Date",$G58&lt;DATEVALUE("10/1/24")),
IFERROR((
IF(AND(TblTrvlDetails[[#This Row],[D/I]]="I",TblTrvlDetails[[#This Row],[M&amp;IE Rates/Day
based on Rate Type]]&gt;265),TblTrvlDetails[[#This Row],[M&amp;IE Rates/Day
based on Rate Type]]*Data!F40,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IF($G58&gt;=DATEVALUE("10/1/24"),IFERROR((
IF(AND(TblTrvlDetails[[#This Row],[D/I]]="I",TblTrvlDetails[[#This Row],[M&amp;IE Rates/Day
based on Rate Type]]&gt;265),TblTrvlDetails[[#This Row],[M&amp;IE Rates/Day
based on Rate Type]]*Data!F40,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58" s="135">
        <f>IF($G58="Enter Date",0,
IF(AND($G58&lt;&gt;"Enter Date",$G58&lt;DATEVALUE("10/1/24")),
IFERROR((
IF(AND(TblTrvlDetails[[#This Row],[D/I]]="I",TblTrvlDetails[[#This Row],[M&amp;IE Rates/Day
based on Rate Type]]&gt;265),TblTrvlDetails[[#This Row],[M&amp;IE Rates/Day
based on Rate Type]]*Data!F40,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IF($G58&gt;=DATEVALUE("10/1/24"),IFERROR((
IF(AND(TblTrvlDetails[[#This Row],[D/I]]="I",TblTrvlDetails[[#This Row],[M&amp;IE Rates/Day
based on Rate Type]]&gt;265),TblTrvlDetails[[#This Row],[M&amp;IE Rates/Day
based on Rate Type]]*Data!F40,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58" s="135">
        <f>IF($G58="Enter Date",0,
IF(AND($G58&lt;&gt;"Enter Date",$G58&lt;DATEVALUE("10/1/24")),
IFERROR((
IF(AND(TblTrvlDetails[[#This Row],[D/I]]="I",TblTrvlDetails[[#This Row],[M&amp;IE Rates/Day
based on Rate Type]]&gt;265),TblTrvlDetails[[#This Row],[M&amp;IE Rates/Day
based on Rate Type]]*Data!F40,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IF($G58&gt;=DATEVALUE("10/1/24"),IFERROR((
IF(AND(TblTrvlDetails[[#This Row],[D/I]]="I",TblTrvlDetails[[#This Row],[M&amp;IE Rates/Day
based on Rate Type]]&gt;265),TblTrvlDetails[[#This Row],[M&amp;IE Rates/Day
based on Rate Type]]*Data!F40,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58" s="136">
        <f>IFERROR(SUM(L58:N58,P58:R58,(TblTrvlDetails[[#This Row],[Miles*]]*VLOOKUP("Car Mileage",TblTransport[#All],2,FALSE))),"")</f>
        <v>0</v>
      </c>
      <c r="Y58" s="66">
        <v>0</v>
      </c>
      <c r="Z58" s="95">
        <f>IF(MONTH(TblTrvlDetails[[#This Row],[Travel Date
required]])&lt;10,YEAR(TblTrvlDetails[[#This Row],[Travel Date
required]]),YEAR(TblTrvlDetails[[#This Row],[Travel Date
required]])+1)</f>
        <v>1900</v>
      </c>
      <c r="AA58" s="96" t="str">
        <f>CONCATENATE(TblTrvlDetails[[#This Row],[GSA FY]],TblTrvlDetails[[#This Row],[Full Amt]])</f>
        <v>19000</v>
      </c>
    </row>
    <row r="59" spans="2:27" ht="20.399999999999999" customHeight="1">
      <c r="B59" s="24"/>
      <c r="C59" s="25"/>
      <c r="D59" s="24"/>
      <c r="E59" s="26" t="str">
        <f>_xlfn.IFNA(IF(VLOOKUP(TblTrvlDetails[[#This Row],[Location]],TblDom[],2,FALSE)&lt;&gt;"International","D",IF(VLOOKUP(TblTrvlDetails[[#This Row],[Location]],TblDom[],2,FALSE)="International","I","")),"")</f>
        <v/>
      </c>
      <c r="F59"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59" s="27"/>
      <c r="H59" s="28">
        <v>0</v>
      </c>
      <c r="I59" s="28">
        <v>0</v>
      </c>
      <c r="J59" s="28">
        <v>0</v>
      </c>
      <c r="K59" s="28">
        <v>0</v>
      </c>
      <c r="L59"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9" s="29"/>
      <c r="N59" s="29"/>
      <c r="O59" s="25"/>
      <c r="P59" s="29"/>
      <c r="Q59" s="29"/>
      <c r="R59" s="29"/>
      <c r="S59" s="137">
        <f>IF(ISBLANK(TblTrvlDetails[[#This Row],[Location]]),0,IF(TblTrvlDetails[[#This Row],[D/I]]="I",VLOOKUP(TblTrvlDetails[[#This Row],[Location]],TblDom[],3,FALSE),VLOOKUP(TblTrvlDetails[[#This Row],[Location]],TblDom[],2,FALSE)))</f>
        <v>0</v>
      </c>
      <c r="T59" s="135">
        <f>IF($G59="Enter Date",0,
IF(AND($G59&lt;&gt;"Enter Date",$G59&lt;DATEVALUE("10/1/24")),
IFERROR((
IF(AND(TblTrvlDetails[[#This Row],[D/I]]="I",TblTrvlDetails[[#This Row],[M&amp;IE Rates/Day
based on Rate Type]]&gt;265),TblTrvlDetails[[#This Row],[M&amp;IE Rates/Day
based on Rate Type]]*Data!F41,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IF($G59&gt;=DATEVALUE("10/1/24"),IFERROR((
IF(AND(TblTrvlDetails[[#This Row],[D/I]]="I",TblTrvlDetails[[#This Row],[M&amp;IE Rates/Day
based on Rate Type]]&gt;265),TblTrvlDetails[[#This Row],[M&amp;IE Rates/Day
based on Rate Type]]*Data!F41,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59" s="135">
        <f>IF($G59="Enter Date",0,
IF(AND($G59&lt;&gt;"Enter Date",$G59&lt;DATEVALUE("10/1/24")),
IFERROR((
IF(AND(TblTrvlDetails[[#This Row],[D/I]]="I",TblTrvlDetails[[#This Row],[M&amp;IE Rates/Day
based on Rate Type]]&gt;265),TblTrvlDetails[[#This Row],[M&amp;IE Rates/Day
based on Rate Type]]*Data!F41,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IF($G59&gt;=DATEVALUE("10/1/24"),IFERROR((
IF(AND(TblTrvlDetails[[#This Row],[D/I]]="I",TblTrvlDetails[[#This Row],[M&amp;IE Rates/Day
based on Rate Type]]&gt;265),TblTrvlDetails[[#This Row],[M&amp;IE Rates/Day
based on Rate Type]]*Data!F41,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59" s="135">
        <f>IF($G59="Enter Date",0,
IF(AND($G59&lt;&gt;"Enter Date",$G59&lt;DATEVALUE("10/1/24")),
IFERROR((
IF(AND(TblTrvlDetails[[#This Row],[D/I]]="I",TblTrvlDetails[[#This Row],[M&amp;IE Rates/Day
based on Rate Type]]&gt;265),TblTrvlDetails[[#This Row],[M&amp;IE Rates/Day
based on Rate Type]]*Data!F41,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IF($G59&gt;=DATEVALUE("10/1/24"),IFERROR((
IF(AND(TblTrvlDetails[[#This Row],[D/I]]="I",TblTrvlDetails[[#This Row],[M&amp;IE Rates/Day
based on Rate Type]]&gt;265),TblTrvlDetails[[#This Row],[M&amp;IE Rates/Day
based on Rate Type]]*Data!F41,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59" s="135">
        <f>IF($G59="Enter Date",0,
IF(AND($G59&lt;&gt;"Enter Date",$G59&lt;DATEVALUE("10/1/24")),
IFERROR((
IF(AND(TblTrvlDetails[[#This Row],[D/I]]="I",TblTrvlDetails[[#This Row],[M&amp;IE Rates/Day
based on Rate Type]]&gt;265),TblTrvlDetails[[#This Row],[M&amp;IE Rates/Day
based on Rate Type]]*Data!F41,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IF($G59&gt;=DATEVALUE("10/1/24"),IFERROR((
IF(AND(TblTrvlDetails[[#This Row],[D/I]]="I",TblTrvlDetails[[#This Row],[M&amp;IE Rates/Day
based on Rate Type]]&gt;265),TblTrvlDetails[[#This Row],[M&amp;IE Rates/Day
based on Rate Type]]*Data!F41,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59" s="136">
        <f>IFERROR(SUM(L59:N59,P59:R59,(TblTrvlDetails[[#This Row],[Miles*]]*VLOOKUP("Car Mileage",TblTransport[#All],2,FALSE))),"")</f>
        <v>0</v>
      </c>
      <c r="Y59" s="66">
        <v>0</v>
      </c>
      <c r="Z59" s="95">
        <f>IF(MONTH(TblTrvlDetails[[#This Row],[Travel Date
required]])&lt;10,YEAR(TblTrvlDetails[[#This Row],[Travel Date
required]]),YEAR(TblTrvlDetails[[#This Row],[Travel Date
required]])+1)</f>
        <v>1900</v>
      </c>
      <c r="AA59" s="96" t="str">
        <f>CONCATENATE(TblTrvlDetails[[#This Row],[GSA FY]],TblTrvlDetails[[#This Row],[Full Amt]])</f>
        <v>19000</v>
      </c>
    </row>
    <row r="60" spans="2:27" ht="20.399999999999999" customHeight="1">
      <c r="B60" s="24"/>
      <c r="C60" s="25"/>
      <c r="D60" s="24"/>
      <c r="E60" s="26" t="str">
        <f>_xlfn.IFNA(IF(VLOOKUP(TblTrvlDetails[[#This Row],[Location]],TblDom[],2,FALSE)&lt;&gt;"International","D",IF(VLOOKUP(TblTrvlDetails[[#This Row],[Location]],TblDom[],2,FALSE)="International","I","")),"")</f>
        <v/>
      </c>
      <c r="F60"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60" s="27"/>
      <c r="H60" s="28">
        <v>0</v>
      </c>
      <c r="I60" s="28">
        <v>0</v>
      </c>
      <c r="J60" s="28">
        <v>0</v>
      </c>
      <c r="K60" s="28">
        <v>0</v>
      </c>
      <c r="L60"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0" s="29"/>
      <c r="N60" s="29"/>
      <c r="O60" s="25"/>
      <c r="P60" s="29"/>
      <c r="Q60" s="29"/>
      <c r="R60" s="29"/>
      <c r="S60" s="137">
        <f>IF(ISBLANK(TblTrvlDetails[[#This Row],[Location]]),0,IF(TblTrvlDetails[[#This Row],[D/I]]="I",VLOOKUP(TblTrvlDetails[[#This Row],[Location]],TblDom[],3,FALSE),VLOOKUP(TblTrvlDetails[[#This Row],[Location]],TblDom[],2,FALSE)))</f>
        <v>0</v>
      </c>
      <c r="T60" s="135">
        <f>IF($G60="Enter Date",0,
IF(AND($G60&lt;&gt;"Enter Date",$G60&lt;DATEVALUE("10/1/24")),
IFERROR((
IF(AND(TblTrvlDetails[[#This Row],[D/I]]="I",TblTrvlDetails[[#This Row],[M&amp;IE Rates/Day
based on Rate Type]]&gt;265),TblTrvlDetails[[#This Row],[M&amp;IE Rates/Day
based on Rate Type]]*Data!F42,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IF($G60&gt;=DATEVALUE("10/1/24"),IFERROR((
IF(AND(TblTrvlDetails[[#This Row],[D/I]]="I",TblTrvlDetails[[#This Row],[M&amp;IE Rates/Day
based on Rate Type]]&gt;265),TblTrvlDetails[[#This Row],[M&amp;IE Rates/Day
based on Rate Type]]*Data!F42,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60" s="135">
        <f>IF($G60="Enter Date",0,
IF(AND($G60&lt;&gt;"Enter Date",$G60&lt;DATEVALUE("10/1/24")),
IFERROR((
IF(AND(TblTrvlDetails[[#This Row],[D/I]]="I",TblTrvlDetails[[#This Row],[M&amp;IE Rates/Day
based on Rate Type]]&gt;265),TblTrvlDetails[[#This Row],[M&amp;IE Rates/Day
based on Rate Type]]*Data!F42,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IF($G60&gt;=DATEVALUE("10/1/24"),IFERROR((
IF(AND(TblTrvlDetails[[#This Row],[D/I]]="I",TblTrvlDetails[[#This Row],[M&amp;IE Rates/Day
based on Rate Type]]&gt;265),TblTrvlDetails[[#This Row],[M&amp;IE Rates/Day
based on Rate Type]]*Data!F42,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60" s="135">
        <f>IF($G60="Enter Date",0,
IF(AND($G60&lt;&gt;"Enter Date",$G60&lt;DATEVALUE("10/1/24")),
IFERROR((
IF(AND(TblTrvlDetails[[#This Row],[D/I]]="I",TblTrvlDetails[[#This Row],[M&amp;IE Rates/Day
based on Rate Type]]&gt;265),TblTrvlDetails[[#This Row],[M&amp;IE Rates/Day
based on Rate Type]]*Data!F42,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IF($G60&gt;=DATEVALUE("10/1/24"),IFERROR((
IF(AND(TblTrvlDetails[[#This Row],[D/I]]="I",TblTrvlDetails[[#This Row],[M&amp;IE Rates/Day
based on Rate Type]]&gt;265),TblTrvlDetails[[#This Row],[M&amp;IE Rates/Day
based on Rate Type]]*Data!F42,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60" s="135">
        <f>IF($G60="Enter Date",0,
IF(AND($G60&lt;&gt;"Enter Date",$G60&lt;DATEVALUE("10/1/24")),
IFERROR((
IF(AND(TblTrvlDetails[[#This Row],[D/I]]="I",TblTrvlDetails[[#This Row],[M&amp;IE Rates/Day
based on Rate Type]]&gt;265),TblTrvlDetails[[#This Row],[M&amp;IE Rates/Day
based on Rate Type]]*Data!F42,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IF($G60&gt;=DATEVALUE("10/1/24"),IFERROR((
IF(AND(TblTrvlDetails[[#This Row],[D/I]]="I",TblTrvlDetails[[#This Row],[M&amp;IE Rates/Day
based on Rate Type]]&gt;265),TblTrvlDetails[[#This Row],[M&amp;IE Rates/Day
based on Rate Type]]*Data!F42,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60" s="136">
        <f>IFERROR(SUM(L60:N60,P60:R60,(TblTrvlDetails[[#This Row],[Miles*]]*VLOOKUP("Car Mileage",TblTransport[#All],2,FALSE))),"")</f>
        <v>0</v>
      </c>
      <c r="Y60" s="66">
        <v>0</v>
      </c>
      <c r="Z60" s="95">
        <f>IF(MONTH(TblTrvlDetails[[#This Row],[Travel Date
required]])&lt;10,YEAR(TblTrvlDetails[[#This Row],[Travel Date
required]]),YEAR(TblTrvlDetails[[#This Row],[Travel Date
required]])+1)</f>
        <v>1900</v>
      </c>
      <c r="AA60" s="96" t="str">
        <f>CONCATENATE(TblTrvlDetails[[#This Row],[GSA FY]],TblTrvlDetails[[#This Row],[Full Amt]])</f>
        <v>19000</v>
      </c>
    </row>
    <row r="61" spans="2:27" ht="20.399999999999999" customHeight="1">
      <c r="B61" s="24"/>
      <c r="C61" s="25"/>
      <c r="D61" s="24"/>
      <c r="E61" s="26" t="str">
        <f>_xlfn.IFNA(IF(VLOOKUP(TblTrvlDetails[[#This Row],[Location]],TblDom[],2,FALSE)&lt;&gt;"International","D",IF(VLOOKUP(TblTrvlDetails[[#This Row],[Location]],TblDom[],2,FALSE)="International","I","")),"")</f>
        <v/>
      </c>
      <c r="F61"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61" s="27"/>
      <c r="H61" s="28">
        <v>0</v>
      </c>
      <c r="I61" s="28">
        <v>0</v>
      </c>
      <c r="J61" s="28">
        <v>0</v>
      </c>
      <c r="K61" s="28">
        <v>0</v>
      </c>
      <c r="L61"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1" s="29"/>
      <c r="N61" s="29"/>
      <c r="O61" s="25"/>
      <c r="P61" s="29"/>
      <c r="Q61" s="29"/>
      <c r="R61" s="29"/>
      <c r="S61" s="137">
        <f>IF(ISBLANK(TblTrvlDetails[[#This Row],[Location]]),0,IF(TblTrvlDetails[[#This Row],[D/I]]="I",VLOOKUP(TblTrvlDetails[[#This Row],[Location]],TblDom[],3,FALSE),VLOOKUP(TblTrvlDetails[[#This Row],[Location]],TblDom[],2,FALSE)))</f>
        <v>0</v>
      </c>
      <c r="T61" s="135">
        <f>IF($G61="Enter Date",0,
IF(AND($G61&lt;&gt;"Enter Date",$G61&lt;DATEVALUE("10/1/24")),
IFERROR((
IF(AND(TblTrvlDetails[[#This Row],[D/I]]="I",TblTrvlDetails[[#This Row],[M&amp;IE Rates/Day
based on Rate Type]]&gt;265),TblTrvlDetails[[#This Row],[M&amp;IE Rates/Day
based on Rate Type]]*Data!F43,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IF($G61&gt;=DATEVALUE("10/1/24"),IFERROR((
IF(AND(TblTrvlDetails[[#This Row],[D/I]]="I",TblTrvlDetails[[#This Row],[M&amp;IE Rates/Day
based on Rate Type]]&gt;265),TblTrvlDetails[[#This Row],[M&amp;IE Rates/Day
based on Rate Type]]*Data!F43,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61" s="135">
        <f>IF($G61="Enter Date",0,
IF(AND($G61&lt;&gt;"Enter Date",$G61&lt;DATEVALUE("10/1/24")),
IFERROR((
IF(AND(TblTrvlDetails[[#This Row],[D/I]]="I",TblTrvlDetails[[#This Row],[M&amp;IE Rates/Day
based on Rate Type]]&gt;265),TblTrvlDetails[[#This Row],[M&amp;IE Rates/Day
based on Rate Type]]*Data!F43,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IF($G61&gt;=DATEVALUE("10/1/24"),IFERROR((
IF(AND(TblTrvlDetails[[#This Row],[D/I]]="I",TblTrvlDetails[[#This Row],[M&amp;IE Rates/Day
based on Rate Type]]&gt;265),TblTrvlDetails[[#This Row],[M&amp;IE Rates/Day
based on Rate Type]]*Data!F43,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61" s="135">
        <f>IF($G61="Enter Date",0,
IF(AND($G61&lt;&gt;"Enter Date",$G61&lt;DATEVALUE("10/1/24")),
IFERROR((
IF(AND(TblTrvlDetails[[#This Row],[D/I]]="I",TblTrvlDetails[[#This Row],[M&amp;IE Rates/Day
based on Rate Type]]&gt;265),TblTrvlDetails[[#This Row],[M&amp;IE Rates/Day
based on Rate Type]]*Data!F43,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IF($G61&gt;=DATEVALUE("10/1/24"),IFERROR((
IF(AND(TblTrvlDetails[[#This Row],[D/I]]="I",TblTrvlDetails[[#This Row],[M&amp;IE Rates/Day
based on Rate Type]]&gt;265),TblTrvlDetails[[#This Row],[M&amp;IE Rates/Day
based on Rate Type]]*Data!F43,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61" s="135">
        <f>IF($G61="Enter Date",0,
IF(AND($G61&lt;&gt;"Enter Date",$G61&lt;DATEVALUE("10/1/24")),
IFERROR((
IF(AND(TblTrvlDetails[[#This Row],[D/I]]="I",TblTrvlDetails[[#This Row],[M&amp;IE Rates/Day
based on Rate Type]]&gt;265),TblTrvlDetails[[#This Row],[M&amp;IE Rates/Day
based on Rate Type]]*Data!F43,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IF($G61&gt;=DATEVALUE("10/1/24"),IFERROR((
IF(AND(TblTrvlDetails[[#This Row],[D/I]]="I",TblTrvlDetails[[#This Row],[M&amp;IE Rates/Day
based on Rate Type]]&gt;265),TblTrvlDetails[[#This Row],[M&amp;IE Rates/Day
based on Rate Type]]*Data!F43,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61" s="136">
        <f>IFERROR(SUM(L61:N61,P61:R61,(TblTrvlDetails[[#This Row],[Miles*]]*VLOOKUP("Car Mileage",TblTransport[#All],2,FALSE))),"")</f>
        <v>0</v>
      </c>
      <c r="Y61" s="66">
        <v>0</v>
      </c>
      <c r="Z61" s="95">
        <f>IF(MONTH(TblTrvlDetails[[#This Row],[Travel Date
required]])&lt;10,YEAR(TblTrvlDetails[[#This Row],[Travel Date
required]]),YEAR(TblTrvlDetails[[#This Row],[Travel Date
required]])+1)</f>
        <v>1900</v>
      </c>
      <c r="AA61" s="96" t="str">
        <f>CONCATENATE(TblTrvlDetails[[#This Row],[GSA FY]],TblTrvlDetails[[#This Row],[Full Amt]])</f>
        <v>19000</v>
      </c>
    </row>
    <row r="62" spans="2:27" ht="20.399999999999999" customHeight="1">
      <c r="B62" s="24"/>
      <c r="C62" s="25"/>
      <c r="D62" s="24"/>
      <c r="E62" s="26" t="str">
        <f>_xlfn.IFNA(IF(VLOOKUP(TblTrvlDetails[[#This Row],[Location]],TblDom[],2,FALSE)&lt;&gt;"International","D",IF(VLOOKUP(TblTrvlDetails[[#This Row],[Location]],TblDom[],2,FALSE)="International","I","")),"")</f>
        <v/>
      </c>
      <c r="F62"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62" s="27"/>
      <c r="H62" s="28">
        <v>0</v>
      </c>
      <c r="I62" s="28">
        <v>0</v>
      </c>
      <c r="J62" s="28">
        <v>0</v>
      </c>
      <c r="K62" s="28">
        <v>0</v>
      </c>
      <c r="L62"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2" s="29"/>
      <c r="N62" s="29"/>
      <c r="O62" s="25"/>
      <c r="P62" s="29"/>
      <c r="Q62" s="29"/>
      <c r="R62" s="29"/>
      <c r="S62" s="137">
        <f>IF(ISBLANK(TblTrvlDetails[[#This Row],[Location]]),0,IF(TblTrvlDetails[[#This Row],[D/I]]="I",VLOOKUP(TblTrvlDetails[[#This Row],[Location]],TblDom[],3,FALSE),VLOOKUP(TblTrvlDetails[[#This Row],[Location]],TblDom[],2,FALSE)))</f>
        <v>0</v>
      </c>
      <c r="T62" s="135">
        <f>IF($G62="Enter Date",0,
IF(AND($G62&lt;&gt;"Enter Date",$G62&lt;DATEVALUE("10/1/24")),
IFERROR((
IF(AND(TblTrvlDetails[[#This Row],[D/I]]="I",TblTrvlDetails[[#This Row],[M&amp;IE Rates/Day
based on Rate Type]]&gt;265),TblTrvlDetails[[#This Row],[M&amp;IE Rates/Day
based on Rate Type]]*Data!F44,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IF($G62&gt;=DATEVALUE("10/1/24"),IFERROR((
IF(AND(TblTrvlDetails[[#This Row],[D/I]]="I",TblTrvlDetails[[#This Row],[M&amp;IE Rates/Day
based on Rate Type]]&gt;265),TblTrvlDetails[[#This Row],[M&amp;IE Rates/Day
based on Rate Type]]*Data!F44,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62" s="135">
        <f>IF($G62="Enter Date",0,
IF(AND($G62&lt;&gt;"Enter Date",$G62&lt;DATEVALUE("10/1/24")),
IFERROR((
IF(AND(TblTrvlDetails[[#This Row],[D/I]]="I",TblTrvlDetails[[#This Row],[M&amp;IE Rates/Day
based on Rate Type]]&gt;265),TblTrvlDetails[[#This Row],[M&amp;IE Rates/Day
based on Rate Type]]*Data!F44,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IF($G62&gt;=DATEVALUE("10/1/24"),IFERROR((
IF(AND(TblTrvlDetails[[#This Row],[D/I]]="I",TblTrvlDetails[[#This Row],[M&amp;IE Rates/Day
based on Rate Type]]&gt;265),TblTrvlDetails[[#This Row],[M&amp;IE Rates/Day
based on Rate Type]]*Data!F44,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62" s="135">
        <f>IF($G62="Enter Date",0,
IF(AND($G62&lt;&gt;"Enter Date",$G62&lt;DATEVALUE("10/1/24")),
IFERROR((
IF(AND(TblTrvlDetails[[#This Row],[D/I]]="I",TblTrvlDetails[[#This Row],[M&amp;IE Rates/Day
based on Rate Type]]&gt;265),TblTrvlDetails[[#This Row],[M&amp;IE Rates/Day
based on Rate Type]]*Data!F44,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IF($G62&gt;=DATEVALUE("10/1/24"),IFERROR((
IF(AND(TblTrvlDetails[[#This Row],[D/I]]="I",TblTrvlDetails[[#This Row],[M&amp;IE Rates/Day
based on Rate Type]]&gt;265),TblTrvlDetails[[#This Row],[M&amp;IE Rates/Day
based on Rate Type]]*Data!F44,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62" s="135">
        <f>IF($G62="Enter Date",0,
IF(AND($G62&lt;&gt;"Enter Date",$G62&lt;DATEVALUE("10/1/24")),
IFERROR((
IF(AND(TblTrvlDetails[[#This Row],[D/I]]="I",TblTrvlDetails[[#This Row],[M&amp;IE Rates/Day
based on Rate Type]]&gt;265),TblTrvlDetails[[#This Row],[M&amp;IE Rates/Day
based on Rate Type]]*Data!F44,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IF($G62&gt;=DATEVALUE("10/1/24"),IFERROR((
IF(AND(TblTrvlDetails[[#This Row],[D/I]]="I",TblTrvlDetails[[#This Row],[M&amp;IE Rates/Day
based on Rate Type]]&gt;265),TblTrvlDetails[[#This Row],[M&amp;IE Rates/Day
based on Rate Type]]*Data!F44,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62" s="136">
        <f>IFERROR(SUM(L62:N62,P62:R62,(TblTrvlDetails[[#This Row],[Miles*]]*VLOOKUP("Car Mileage",TblTransport[#All],2,FALSE))),"")</f>
        <v>0</v>
      </c>
      <c r="Y62" s="66">
        <v>0</v>
      </c>
      <c r="Z62" s="95">
        <f>IF(MONTH(TblTrvlDetails[[#This Row],[Travel Date
required]])&lt;10,YEAR(TblTrvlDetails[[#This Row],[Travel Date
required]]),YEAR(TblTrvlDetails[[#This Row],[Travel Date
required]])+1)</f>
        <v>1900</v>
      </c>
      <c r="AA62" s="96" t="str">
        <f>CONCATENATE(TblTrvlDetails[[#This Row],[GSA FY]],TblTrvlDetails[[#This Row],[Full Amt]])</f>
        <v>19000</v>
      </c>
    </row>
    <row r="63" spans="2:27" ht="20.399999999999999" customHeight="1">
      <c r="B63" s="24"/>
      <c r="C63" s="25"/>
      <c r="D63" s="24"/>
      <c r="E63" s="26" t="str">
        <f>_xlfn.IFNA(IF(VLOOKUP(TblTrvlDetails[[#This Row],[Location]],TblDom[],2,FALSE)&lt;&gt;"International","D",IF(VLOOKUP(TblTrvlDetails[[#This Row],[Location]],TblDom[],2,FALSE)="International","I","")),"")</f>
        <v/>
      </c>
      <c r="F63"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63" s="27"/>
      <c r="H63" s="28">
        <v>0</v>
      </c>
      <c r="I63" s="28">
        <v>0</v>
      </c>
      <c r="J63" s="28">
        <v>0</v>
      </c>
      <c r="K63" s="28">
        <v>0</v>
      </c>
      <c r="L63"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3" s="29"/>
      <c r="N63" s="29"/>
      <c r="O63" s="25"/>
      <c r="P63" s="29"/>
      <c r="Q63" s="29"/>
      <c r="R63" s="29"/>
      <c r="S63" s="137">
        <f>IF(ISBLANK(TblTrvlDetails[[#This Row],[Location]]),0,IF(TblTrvlDetails[[#This Row],[D/I]]="I",VLOOKUP(TblTrvlDetails[[#This Row],[Location]],TblDom[],3,FALSE),VLOOKUP(TblTrvlDetails[[#This Row],[Location]],TblDom[],2,FALSE)))</f>
        <v>0</v>
      </c>
      <c r="T63" s="135">
        <f>IF($G63="Enter Date",0,
IF(AND($G63&lt;&gt;"Enter Date",$G63&lt;DATEVALUE("10/1/24")),
IFERROR((
IF(AND(TblTrvlDetails[[#This Row],[D/I]]="I",TblTrvlDetails[[#This Row],[M&amp;IE Rates/Day
based on Rate Type]]&gt;265),TblTrvlDetails[[#This Row],[M&amp;IE Rates/Day
based on Rate Type]]*Data!F45,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IF($G63&gt;=DATEVALUE("10/1/24"),IFERROR((
IF(AND(TblTrvlDetails[[#This Row],[D/I]]="I",TblTrvlDetails[[#This Row],[M&amp;IE Rates/Day
based on Rate Type]]&gt;265),TblTrvlDetails[[#This Row],[M&amp;IE Rates/Day
based on Rate Type]]*Data!F45,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63" s="135">
        <f>IF($G63="Enter Date",0,
IF(AND($G63&lt;&gt;"Enter Date",$G63&lt;DATEVALUE("10/1/24")),
IFERROR((
IF(AND(TblTrvlDetails[[#This Row],[D/I]]="I",TblTrvlDetails[[#This Row],[M&amp;IE Rates/Day
based on Rate Type]]&gt;265),TblTrvlDetails[[#This Row],[M&amp;IE Rates/Day
based on Rate Type]]*Data!F45,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IF($G63&gt;=DATEVALUE("10/1/24"),IFERROR((
IF(AND(TblTrvlDetails[[#This Row],[D/I]]="I",TblTrvlDetails[[#This Row],[M&amp;IE Rates/Day
based on Rate Type]]&gt;265),TblTrvlDetails[[#This Row],[M&amp;IE Rates/Day
based on Rate Type]]*Data!F45,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63" s="135">
        <f>IF($G63="Enter Date",0,
IF(AND($G63&lt;&gt;"Enter Date",$G63&lt;DATEVALUE("10/1/24")),
IFERROR((
IF(AND(TblTrvlDetails[[#This Row],[D/I]]="I",TblTrvlDetails[[#This Row],[M&amp;IE Rates/Day
based on Rate Type]]&gt;265),TblTrvlDetails[[#This Row],[M&amp;IE Rates/Day
based on Rate Type]]*Data!F45,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IF($G63&gt;=DATEVALUE("10/1/24"),IFERROR((
IF(AND(TblTrvlDetails[[#This Row],[D/I]]="I",TblTrvlDetails[[#This Row],[M&amp;IE Rates/Day
based on Rate Type]]&gt;265),TblTrvlDetails[[#This Row],[M&amp;IE Rates/Day
based on Rate Type]]*Data!F45,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63" s="135">
        <f>IF($G63="Enter Date",0,
IF(AND($G63&lt;&gt;"Enter Date",$G63&lt;DATEVALUE("10/1/24")),
IFERROR((
IF(AND(TblTrvlDetails[[#This Row],[D/I]]="I",TblTrvlDetails[[#This Row],[M&amp;IE Rates/Day
based on Rate Type]]&gt;265),TblTrvlDetails[[#This Row],[M&amp;IE Rates/Day
based on Rate Type]]*Data!F45,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IF($G63&gt;=DATEVALUE("10/1/24"),IFERROR((
IF(AND(TblTrvlDetails[[#This Row],[D/I]]="I",TblTrvlDetails[[#This Row],[M&amp;IE Rates/Day
based on Rate Type]]&gt;265),TblTrvlDetails[[#This Row],[M&amp;IE Rates/Day
based on Rate Type]]*Data!F45,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63" s="136">
        <f>IFERROR(SUM(L63:N63,P63:R63,(TblTrvlDetails[[#This Row],[Miles*]]*VLOOKUP("Car Mileage",TblTransport[#All],2,FALSE))),"")</f>
        <v>0</v>
      </c>
      <c r="Y63" s="66">
        <v>0</v>
      </c>
      <c r="Z63" s="95">
        <f>IF(MONTH(TblTrvlDetails[[#This Row],[Travel Date
required]])&lt;10,YEAR(TblTrvlDetails[[#This Row],[Travel Date
required]]),YEAR(TblTrvlDetails[[#This Row],[Travel Date
required]])+1)</f>
        <v>1900</v>
      </c>
      <c r="AA63" s="96" t="str">
        <f>CONCATENATE(TblTrvlDetails[[#This Row],[GSA FY]],TblTrvlDetails[[#This Row],[Full Amt]])</f>
        <v>19000</v>
      </c>
    </row>
    <row r="64" spans="2:27" ht="20.399999999999999" customHeight="1">
      <c r="B64" s="24"/>
      <c r="C64" s="25"/>
      <c r="D64" s="24"/>
      <c r="E64" s="26" t="str">
        <f>_xlfn.IFNA(IF(VLOOKUP(TblTrvlDetails[[#This Row],[Location]],TblDom[],2,FALSE)&lt;&gt;"International","D",IF(VLOOKUP(TblTrvlDetails[[#This Row],[Location]],TblDom[],2,FALSE)="International","I","")),"")</f>
        <v/>
      </c>
      <c r="F64"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64" s="27"/>
      <c r="H64" s="28">
        <v>0</v>
      </c>
      <c r="I64" s="28">
        <v>0</v>
      </c>
      <c r="J64" s="28">
        <v>0</v>
      </c>
      <c r="K64" s="28">
        <v>0</v>
      </c>
      <c r="L64"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4" s="29"/>
      <c r="N64" s="29"/>
      <c r="O64" s="25"/>
      <c r="P64" s="29"/>
      <c r="Q64" s="29"/>
      <c r="R64" s="29"/>
      <c r="S64" s="137">
        <f>IF(ISBLANK(TblTrvlDetails[[#This Row],[Location]]),0,IF(TblTrvlDetails[[#This Row],[D/I]]="I",VLOOKUP(TblTrvlDetails[[#This Row],[Location]],TblDom[],3,FALSE),VLOOKUP(TblTrvlDetails[[#This Row],[Location]],TblDom[],2,FALSE)))</f>
        <v>0</v>
      </c>
      <c r="T64" s="135">
        <f>IF($G64="Enter Date",0,
IF(AND($G64&lt;&gt;"Enter Date",$G64&lt;DATEVALUE("10/1/24")),
IFERROR((
IF(AND(TblTrvlDetails[[#This Row],[D/I]]="I",TblTrvlDetails[[#This Row],[M&amp;IE Rates/Day
based on Rate Type]]&gt;265),TblTrvlDetails[[#This Row],[M&amp;IE Rates/Day
based on Rate Type]]*Data!F46,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IF($G64&gt;=DATEVALUE("10/1/24"),IFERROR((
IF(AND(TblTrvlDetails[[#This Row],[D/I]]="I",TblTrvlDetails[[#This Row],[M&amp;IE Rates/Day
based on Rate Type]]&gt;265),TblTrvlDetails[[#This Row],[M&amp;IE Rates/Day
based on Rate Type]]*Data!F46,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64" s="135">
        <f>IF($G64="Enter Date",0,
IF(AND($G64&lt;&gt;"Enter Date",$G64&lt;DATEVALUE("10/1/24")),
IFERROR((
IF(AND(TblTrvlDetails[[#This Row],[D/I]]="I",TblTrvlDetails[[#This Row],[M&amp;IE Rates/Day
based on Rate Type]]&gt;265),TblTrvlDetails[[#This Row],[M&amp;IE Rates/Day
based on Rate Type]]*Data!F46,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IF($G64&gt;=DATEVALUE("10/1/24"),IFERROR((
IF(AND(TblTrvlDetails[[#This Row],[D/I]]="I",TblTrvlDetails[[#This Row],[M&amp;IE Rates/Day
based on Rate Type]]&gt;265),TblTrvlDetails[[#This Row],[M&amp;IE Rates/Day
based on Rate Type]]*Data!F46,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64" s="135">
        <f>IF($G64="Enter Date",0,
IF(AND($G64&lt;&gt;"Enter Date",$G64&lt;DATEVALUE("10/1/24")),
IFERROR((
IF(AND(TblTrvlDetails[[#This Row],[D/I]]="I",TblTrvlDetails[[#This Row],[M&amp;IE Rates/Day
based on Rate Type]]&gt;265),TblTrvlDetails[[#This Row],[M&amp;IE Rates/Day
based on Rate Type]]*Data!F46,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IF($G64&gt;=DATEVALUE("10/1/24"),IFERROR((
IF(AND(TblTrvlDetails[[#This Row],[D/I]]="I",TblTrvlDetails[[#This Row],[M&amp;IE Rates/Day
based on Rate Type]]&gt;265),TblTrvlDetails[[#This Row],[M&amp;IE Rates/Day
based on Rate Type]]*Data!F46,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64" s="135">
        <f>IF($G64="Enter Date",0,
IF(AND($G64&lt;&gt;"Enter Date",$G64&lt;DATEVALUE("10/1/24")),
IFERROR((
IF(AND(TblTrvlDetails[[#This Row],[D/I]]="I",TblTrvlDetails[[#This Row],[M&amp;IE Rates/Day
based on Rate Type]]&gt;265),TblTrvlDetails[[#This Row],[M&amp;IE Rates/Day
based on Rate Type]]*Data!F46,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IF($G64&gt;=DATEVALUE("10/1/24"),IFERROR((
IF(AND(TblTrvlDetails[[#This Row],[D/I]]="I",TblTrvlDetails[[#This Row],[M&amp;IE Rates/Day
based on Rate Type]]&gt;265),TblTrvlDetails[[#This Row],[M&amp;IE Rates/Day
based on Rate Type]]*Data!F46,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64" s="136">
        <f>IFERROR(SUM(L64:N64,P64:R64,(TblTrvlDetails[[#This Row],[Miles*]]*VLOOKUP("Car Mileage",TblTransport[#All],2,FALSE))),"")</f>
        <v>0</v>
      </c>
      <c r="Y64" s="66">
        <v>0</v>
      </c>
      <c r="Z64" s="95">
        <f>IF(MONTH(TblTrvlDetails[[#This Row],[Travel Date
required]])&lt;10,YEAR(TblTrvlDetails[[#This Row],[Travel Date
required]]),YEAR(TblTrvlDetails[[#This Row],[Travel Date
required]])+1)</f>
        <v>1900</v>
      </c>
      <c r="AA64" s="96" t="str">
        <f>CONCATENATE(TblTrvlDetails[[#This Row],[GSA FY]],TblTrvlDetails[[#This Row],[Full Amt]])</f>
        <v>19000</v>
      </c>
    </row>
    <row r="65" spans="2:27" ht="20.399999999999999" customHeight="1">
      <c r="B65" s="24"/>
      <c r="C65" s="25"/>
      <c r="D65" s="24"/>
      <c r="E65" s="26" t="str">
        <f>_xlfn.IFNA(IF(VLOOKUP(TblTrvlDetails[[#This Row],[Location]],TblDom[],2,FALSE)&lt;&gt;"International","D",IF(VLOOKUP(TblTrvlDetails[[#This Row],[Location]],TblDom[],2,FALSE)="International","I","")),"")</f>
        <v/>
      </c>
      <c r="F65"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65" s="27"/>
      <c r="H65" s="28">
        <v>0</v>
      </c>
      <c r="I65" s="28">
        <v>0</v>
      </c>
      <c r="J65" s="28">
        <v>0</v>
      </c>
      <c r="K65" s="28">
        <v>0</v>
      </c>
      <c r="L65"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5" s="29"/>
      <c r="N65" s="29"/>
      <c r="O65" s="25"/>
      <c r="P65" s="29"/>
      <c r="Q65" s="29"/>
      <c r="R65" s="29"/>
      <c r="S65" s="137">
        <f>IF(ISBLANK(TblTrvlDetails[[#This Row],[Location]]),0,IF(TblTrvlDetails[[#This Row],[D/I]]="I",VLOOKUP(TblTrvlDetails[[#This Row],[Location]],TblDom[],3,FALSE),VLOOKUP(TblTrvlDetails[[#This Row],[Location]],TblDom[],2,FALSE)))</f>
        <v>0</v>
      </c>
      <c r="T65" s="135">
        <f>IF($G65="Enter Date",0,
IF(AND($G65&lt;&gt;"Enter Date",$G65&lt;DATEVALUE("10/1/24")),
IFERROR((
IF(AND(TblTrvlDetails[[#This Row],[D/I]]="I",TblTrvlDetails[[#This Row],[M&amp;IE Rates/Day
based on Rate Type]]&gt;265),TblTrvlDetails[[#This Row],[M&amp;IE Rates/Day
based on Rate Type]]*Data!F47,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IF($G65&gt;=DATEVALUE("10/1/24"),IFERROR((
IF(AND(TblTrvlDetails[[#This Row],[D/I]]="I",TblTrvlDetails[[#This Row],[M&amp;IE Rates/Day
based on Rate Type]]&gt;265),TblTrvlDetails[[#This Row],[M&amp;IE Rates/Day
based on Rate Type]]*Data!F47,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65" s="135">
        <f>IF($G65="Enter Date",0,
IF(AND($G65&lt;&gt;"Enter Date",$G65&lt;DATEVALUE("10/1/24")),
IFERROR((
IF(AND(TblTrvlDetails[[#This Row],[D/I]]="I",TblTrvlDetails[[#This Row],[M&amp;IE Rates/Day
based on Rate Type]]&gt;265),TblTrvlDetails[[#This Row],[M&amp;IE Rates/Day
based on Rate Type]]*Data!F47,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IF($G65&gt;=DATEVALUE("10/1/24"),IFERROR((
IF(AND(TblTrvlDetails[[#This Row],[D/I]]="I",TblTrvlDetails[[#This Row],[M&amp;IE Rates/Day
based on Rate Type]]&gt;265),TblTrvlDetails[[#This Row],[M&amp;IE Rates/Day
based on Rate Type]]*Data!F47,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65" s="135">
        <f>IF($G65="Enter Date",0,
IF(AND($G65&lt;&gt;"Enter Date",$G65&lt;DATEVALUE("10/1/24")),
IFERROR((
IF(AND(TblTrvlDetails[[#This Row],[D/I]]="I",TblTrvlDetails[[#This Row],[M&amp;IE Rates/Day
based on Rate Type]]&gt;265),TblTrvlDetails[[#This Row],[M&amp;IE Rates/Day
based on Rate Type]]*Data!F47,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IF($G65&gt;=DATEVALUE("10/1/24"),IFERROR((
IF(AND(TblTrvlDetails[[#This Row],[D/I]]="I",TblTrvlDetails[[#This Row],[M&amp;IE Rates/Day
based on Rate Type]]&gt;265),TblTrvlDetails[[#This Row],[M&amp;IE Rates/Day
based on Rate Type]]*Data!F47,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65" s="135">
        <f>IF($G65="Enter Date",0,
IF(AND($G65&lt;&gt;"Enter Date",$G65&lt;DATEVALUE("10/1/24")),
IFERROR((
IF(AND(TblTrvlDetails[[#This Row],[D/I]]="I",TblTrvlDetails[[#This Row],[M&amp;IE Rates/Day
based on Rate Type]]&gt;265),TblTrvlDetails[[#This Row],[M&amp;IE Rates/Day
based on Rate Type]]*Data!F47,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IF($G65&gt;=DATEVALUE("10/1/24"),IFERROR((
IF(AND(TblTrvlDetails[[#This Row],[D/I]]="I",TblTrvlDetails[[#This Row],[M&amp;IE Rates/Day
based on Rate Type]]&gt;265),TblTrvlDetails[[#This Row],[M&amp;IE Rates/Day
based on Rate Type]]*Data!F47,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65" s="136">
        <f>IFERROR(SUM(L65:N65,P65:R65,(TblTrvlDetails[[#This Row],[Miles*]]*VLOOKUP("Car Mileage",TblTransport[#All],2,FALSE))),"")</f>
        <v>0</v>
      </c>
      <c r="Y65" s="66">
        <v>0</v>
      </c>
      <c r="Z65" s="95">
        <f>IF(MONTH(TblTrvlDetails[[#This Row],[Travel Date
required]])&lt;10,YEAR(TblTrvlDetails[[#This Row],[Travel Date
required]]),YEAR(TblTrvlDetails[[#This Row],[Travel Date
required]])+1)</f>
        <v>1900</v>
      </c>
      <c r="AA65" s="96" t="str">
        <f>CONCATENATE(TblTrvlDetails[[#This Row],[GSA FY]],TblTrvlDetails[[#This Row],[Full Amt]])</f>
        <v>19000</v>
      </c>
    </row>
    <row r="66" spans="2:27" ht="20.399999999999999" customHeight="1">
      <c r="B66" s="24"/>
      <c r="C66" s="25"/>
      <c r="D66" s="24"/>
      <c r="E66" s="26" t="str">
        <f>_xlfn.IFNA(IF(VLOOKUP(TblTrvlDetails[[#This Row],[Location]],TblDom[],2,FALSE)&lt;&gt;"International","D",IF(VLOOKUP(TblTrvlDetails[[#This Row],[Location]],TblDom[],2,FALSE)="International","I","")),"")</f>
        <v/>
      </c>
      <c r="F66"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66" s="27"/>
      <c r="H66" s="28">
        <v>0</v>
      </c>
      <c r="I66" s="28">
        <v>0</v>
      </c>
      <c r="J66" s="28">
        <v>0</v>
      </c>
      <c r="K66" s="28">
        <v>0</v>
      </c>
      <c r="L66"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6" s="29"/>
      <c r="N66" s="29"/>
      <c r="O66" s="25"/>
      <c r="P66" s="29"/>
      <c r="Q66" s="29"/>
      <c r="R66" s="29"/>
      <c r="S66" s="137">
        <f>IF(ISBLANK(TblTrvlDetails[[#This Row],[Location]]),0,IF(TblTrvlDetails[[#This Row],[D/I]]="I",VLOOKUP(TblTrvlDetails[[#This Row],[Location]],TblDom[],3,FALSE),VLOOKUP(TblTrvlDetails[[#This Row],[Location]],TblDom[],2,FALSE)))</f>
        <v>0</v>
      </c>
      <c r="T66" s="135">
        <f>IF($G66="Enter Date",0,
IF(AND($G66&lt;&gt;"Enter Date",$G66&lt;DATEVALUE("10/1/24")),
IFERROR((
IF(AND(TblTrvlDetails[[#This Row],[D/I]]="I",TblTrvlDetails[[#This Row],[M&amp;IE Rates/Day
based on Rate Type]]&gt;265),TblTrvlDetails[[#This Row],[M&amp;IE Rates/Day
based on Rate Type]]*Data!F48,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IF($G66&gt;=DATEVALUE("10/1/24"),IFERROR((
IF(AND(TblTrvlDetails[[#This Row],[D/I]]="I",TblTrvlDetails[[#This Row],[M&amp;IE Rates/Day
based on Rate Type]]&gt;265),TblTrvlDetails[[#This Row],[M&amp;IE Rates/Day
based on Rate Type]]*Data!F48,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66" s="135">
        <f>IF($G66="Enter Date",0,
IF(AND($G66&lt;&gt;"Enter Date",$G66&lt;DATEVALUE("10/1/24")),
IFERROR((
IF(AND(TblTrvlDetails[[#This Row],[D/I]]="I",TblTrvlDetails[[#This Row],[M&amp;IE Rates/Day
based on Rate Type]]&gt;265),TblTrvlDetails[[#This Row],[M&amp;IE Rates/Day
based on Rate Type]]*Data!F48,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IF($G66&gt;=DATEVALUE("10/1/24"),IFERROR((
IF(AND(TblTrvlDetails[[#This Row],[D/I]]="I",TblTrvlDetails[[#This Row],[M&amp;IE Rates/Day
based on Rate Type]]&gt;265),TblTrvlDetails[[#This Row],[M&amp;IE Rates/Day
based on Rate Type]]*Data!F48,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66" s="135">
        <f>IF($G66="Enter Date",0,
IF(AND($G66&lt;&gt;"Enter Date",$G66&lt;DATEVALUE("10/1/24")),
IFERROR((
IF(AND(TblTrvlDetails[[#This Row],[D/I]]="I",TblTrvlDetails[[#This Row],[M&amp;IE Rates/Day
based on Rate Type]]&gt;265),TblTrvlDetails[[#This Row],[M&amp;IE Rates/Day
based on Rate Type]]*Data!F48,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IF($G66&gt;=DATEVALUE("10/1/24"),IFERROR((
IF(AND(TblTrvlDetails[[#This Row],[D/I]]="I",TblTrvlDetails[[#This Row],[M&amp;IE Rates/Day
based on Rate Type]]&gt;265),TblTrvlDetails[[#This Row],[M&amp;IE Rates/Day
based on Rate Type]]*Data!F48,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66" s="135">
        <f>IF($G66="Enter Date",0,
IF(AND($G66&lt;&gt;"Enter Date",$G66&lt;DATEVALUE("10/1/24")),
IFERROR((
IF(AND(TblTrvlDetails[[#This Row],[D/I]]="I",TblTrvlDetails[[#This Row],[M&amp;IE Rates/Day
based on Rate Type]]&gt;265),TblTrvlDetails[[#This Row],[M&amp;IE Rates/Day
based on Rate Type]]*Data!F48,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IF($G66&gt;=DATEVALUE("10/1/24"),IFERROR((
IF(AND(TblTrvlDetails[[#This Row],[D/I]]="I",TblTrvlDetails[[#This Row],[M&amp;IE Rates/Day
based on Rate Type]]&gt;265),TblTrvlDetails[[#This Row],[M&amp;IE Rates/Day
based on Rate Type]]*Data!F48,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66" s="136">
        <f>IFERROR(SUM(L66:N66,P66:R66,(TblTrvlDetails[[#This Row],[Miles*]]*VLOOKUP("Car Mileage",TblTransport[#All],2,FALSE))),"")</f>
        <v>0</v>
      </c>
      <c r="Y66" s="66">
        <v>0</v>
      </c>
      <c r="Z66" s="95">
        <f>IF(MONTH(TblTrvlDetails[[#This Row],[Travel Date
required]])&lt;10,YEAR(TblTrvlDetails[[#This Row],[Travel Date
required]]),YEAR(TblTrvlDetails[[#This Row],[Travel Date
required]])+1)</f>
        <v>1900</v>
      </c>
      <c r="AA66" s="96" t="str">
        <f>CONCATENATE(TblTrvlDetails[[#This Row],[GSA FY]],TblTrvlDetails[[#This Row],[Full Amt]])</f>
        <v>19000</v>
      </c>
    </row>
    <row r="67" spans="2:27" ht="20.399999999999999" customHeight="1">
      <c r="B67" s="24"/>
      <c r="C67" s="25"/>
      <c r="D67" s="24"/>
      <c r="E67" s="26" t="str">
        <f>_xlfn.IFNA(IF(VLOOKUP(TblTrvlDetails[[#This Row],[Location]],TblDom[],2,FALSE)&lt;&gt;"International","D",IF(VLOOKUP(TblTrvlDetails[[#This Row],[Location]],TblDom[],2,FALSE)="International","I","")),"")</f>
        <v/>
      </c>
      <c r="F67"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67" s="27"/>
      <c r="H67" s="28">
        <v>0</v>
      </c>
      <c r="I67" s="28">
        <v>0</v>
      </c>
      <c r="J67" s="28">
        <v>0</v>
      </c>
      <c r="K67" s="28">
        <v>0</v>
      </c>
      <c r="L67"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7" s="29"/>
      <c r="N67" s="29"/>
      <c r="O67" s="25"/>
      <c r="P67" s="29"/>
      <c r="Q67" s="29"/>
      <c r="R67" s="29"/>
      <c r="S67" s="137">
        <f>IF(ISBLANK(TblTrvlDetails[[#This Row],[Location]]),0,IF(TblTrvlDetails[[#This Row],[D/I]]="I",VLOOKUP(TblTrvlDetails[[#This Row],[Location]],TblDom[],3,FALSE),VLOOKUP(TblTrvlDetails[[#This Row],[Location]],TblDom[],2,FALSE)))</f>
        <v>0</v>
      </c>
      <c r="T67" s="135">
        <f>IF($G67="Enter Date",0,
IF(AND($G67&lt;&gt;"Enter Date",$G67&lt;DATEVALUE("10/1/24")),
IFERROR((
IF(AND(TblTrvlDetails[[#This Row],[D/I]]="I",TblTrvlDetails[[#This Row],[M&amp;IE Rates/Day
based on Rate Type]]&gt;265),TblTrvlDetails[[#This Row],[M&amp;IE Rates/Day
based on Rate Type]]*Data!F49,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IF($G67&gt;=DATEVALUE("10/1/24"),IFERROR((
IF(AND(TblTrvlDetails[[#This Row],[D/I]]="I",TblTrvlDetails[[#This Row],[M&amp;IE Rates/Day
based on Rate Type]]&gt;265),TblTrvlDetails[[#This Row],[M&amp;IE Rates/Day
based on Rate Type]]*Data!F49,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67" s="135">
        <f>IF($G67="Enter Date",0,
IF(AND($G67&lt;&gt;"Enter Date",$G67&lt;DATEVALUE("10/1/24")),
IFERROR((
IF(AND(TblTrvlDetails[[#This Row],[D/I]]="I",TblTrvlDetails[[#This Row],[M&amp;IE Rates/Day
based on Rate Type]]&gt;265),TblTrvlDetails[[#This Row],[M&amp;IE Rates/Day
based on Rate Type]]*Data!F49,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IF($G67&gt;=DATEVALUE("10/1/24"),IFERROR((
IF(AND(TblTrvlDetails[[#This Row],[D/I]]="I",TblTrvlDetails[[#This Row],[M&amp;IE Rates/Day
based on Rate Type]]&gt;265),TblTrvlDetails[[#This Row],[M&amp;IE Rates/Day
based on Rate Type]]*Data!F49,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67" s="135">
        <f>IF($G67="Enter Date",0,
IF(AND($G67&lt;&gt;"Enter Date",$G67&lt;DATEVALUE("10/1/24")),
IFERROR((
IF(AND(TblTrvlDetails[[#This Row],[D/I]]="I",TblTrvlDetails[[#This Row],[M&amp;IE Rates/Day
based on Rate Type]]&gt;265),TblTrvlDetails[[#This Row],[M&amp;IE Rates/Day
based on Rate Type]]*Data!F49,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IF($G67&gt;=DATEVALUE("10/1/24"),IFERROR((
IF(AND(TblTrvlDetails[[#This Row],[D/I]]="I",TblTrvlDetails[[#This Row],[M&amp;IE Rates/Day
based on Rate Type]]&gt;265),TblTrvlDetails[[#This Row],[M&amp;IE Rates/Day
based on Rate Type]]*Data!F49,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67" s="135">
        <f>IF($G67="Enter Date",0,
IF(AND($G67&lt;&gt;"Enter Date",$G67&lt;DATEVALUE("10/1/24")),
IFERROR((
IF(AND(TblTrvlDetails[[#This Row],[D/I]]="I",TblTrvlDetails[[#This Row],[M&amp;IE Rates/Day
based on Rate Type]]&gt;265),TblTrvlDetails[[#This Row],[M&amp;IE Rates/Day
based on Rate Type]]*Data!F49,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IF($G67&gt;=DATEVALUE("10/1/24"),IFERROR((
IF(AND(TblTrvlDetails[[#This Row],[D/I]]="I",TblTrvlDetails[[#This Row],[M&amp;IE Rates/Day
based on Rate Type]]&gt;265),TblTrvlDetails[[#This Row],[M&amp;IE Rates/Day
based on Rate Type]]*Data!F49,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67" s="136">
        <f>IFERROR(SUM(L67:N67,P67:R67,(TblTrvlDetails[[#This Row],[Miles*]]*VLOOKUP("Car Mileage",TblTransport[#All],2,FALSE))),"")</f>
        <v>0</v>
      </c>
      <c r="Y67" s="66">
        <v>0</v>
      </c>
      <c r="Z67" s="95">
        <f>IF(MONTH(TblTrvlDetails[[#This Row],[Travel Date
required]])&lt;10,YEAR(TblTrvlDetails[[#This Row],[Travel Date
required]]),YEAR(TblTrvlDetails[[#This Row],[Travel Date
required]])+1)</f>
        <v>1900</v>
      </c>
      <c r="AA67" s="96" t="str">
        <f>CONCATENATE(TblTrvlDetails[[#This Row],[GSA FY]],TblTrvlDetails[[#This Row],[Full Amt]])</f>
        <v>19000</v>
      </c>
    </row>
    <row r="68" spans="2:27" ht="20.399999999999999" customHeight="1">
      <c r="B68" s="24"/>
      <c r="C68" s="25"/>
      <c r="D68" s="24"/>
      <c r="E68" s="26" t="str">
        <f>_xlfn.IFNA(IF(VLOOKUP(TblTrvlDetails[[#This Row],[Location]],TblDom[],2,FALSE)&lt;&gt;"International","D",IF(VLOOKUP(TblTrvlDetails[[#This Row],[Location]],TblDom[],2,FALSE)="International","I","")),"")</f>
        <v/>
      </c>
      <c r="F68"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68" s="27"/>
      <c r="H68" s="28">
        <v>0</v>
      </c>
      <c r="I68" s="28">
        <v>0</v>
      </c>
      <c r="J68" s="28">
        <v>0</v>
      </c>
      <c r="K68" s="28">
        <v>0</v>
      </c>
      <c r="L68"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8" s="29"/>
      <c r="N68" s="29"/>
      <c r="O68" s="25"/>
      <c r="P68" s="29"/>
      <c r="Q68" s="29"/>
      <c r="R68" s="29"/>
      <c r="S68" s="137">
        <f>IF(ISBLANK(TblTrvlDetails[[#This Row],[Location]]),0,IF(TblTrvlDetails[[#This Row],[D/I]]="I",VLOOKUP(TblTrvlDetails[[#This Row],[Location]],TblDom[],3,FALSE),VLOOKUP(TblTrvlDetails[[#This Row],[Location]],TblDom[],2,FALSE)))</f>
        <v>0</v>
      </c>
      <c r="T68" s="135">
        <f>IF($G68="Enter Date",0,
IF(AND($G68&lt;&gt;"Enter Date",$G68&lt;DATEVALUE("10/1/24")),
IFERROR((
IF(AND(TblTrvlDetails[[#This Row],[D/I]]="I",TblTrvlDetails[[#This Row],[M&amp;IE Rates/Day
based on Rate Type]]&gt;265),TblTrvlDetails[[#This Row],[M&amp;IE Rates/Day
based on Rate Type]]*Data!F50,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IF($G68&gt;=DATEVALUE("10/1/24"),IFERROR((
IF(AND(TblTrvlDetails[[#This Row],[D/I]]="I",TblTrvlDetails[[#This Row],[M&amp;IE Rates/Day
based on Rate Type]]&gt;265),TblTrvlDetails[[#This Row],[M&amp;IE Rates/Day
based on Rate Type]]*Data!F50,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68" s="135">
        <f>IF($G68="Enter Date",0,
IF(AND($G68&lt;&gt;"Enter Date",$G68&lt;DATEVALUE("10/1/24")),
IFERROR((
IF(AND(TblTrvlDetails[[#This Row],[D/I]]="I",TblTrvlDetails[[#This Row],[M&amp;IE Rates/Day
based on Rate Type]]&gt;265),TblTrvlDetails[[#This Row],[M&amp;IE Rates/Day
based on Rate Type]]*Data!F50,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IF($G68&gt;=DATEVALUE("10/1/24"),IFERROR((
IF(AND(TblTrvlDetails[[#This Row],[D/I]]="I",TblTrvlDetails[[#This Row],[M&amp;IE Rates/Day
based on Rate Type]]&gt;265),TblTrvlDetails[[#This Row],[M&amp;IE Rates/Day
based on Rate Type]]*Data!F50,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68" s="135">
        <f>IF($G68="Enter Date",0,
IF(AND($G68&lt;&gt;"Enter Date",$G68&lt;DATEVALUE("10/1/24")),
IFERROR((
IF(AND(TblTrvlDetails[[#This Row],[D/I]]="I",TblTrvlDetails[[#This Row],[M&amp;IE Rates/Day
based on Rate Type]]&gt;265),TblTrvlDetails[[#This Row],[M&amp;IE Rates/Day
based on Rate Type]]*Data!F50,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IF($G68&gt;=DATEVALUE("10/1/24"),IFERROR((
IF(AND(TblTrvlDetails[[#This Row],[D/I]]="I",TblTrvlDetails[[#This Row],[M&amp;IE Rates/Day
based on Rate Type]]&gt;265),TblTrvlDetails[[#This Row],[M&amp;IE Rates/Day
based on Rate Type]]*Data!F50,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68" s="135">
        <f>IF($G68="Enter Date",0,
IF(AND($G68&lt;&gt;"Enter Date",$G68&lt;DATEVALUE("10/1/24")),
IFERROR((
IF(AND(TblTrvlDetails[[#This Row],[D/I]]="I",TblTrvlDetails[[#This Row],[M&amp;IE Rates/Day
based on Rate Type]]&gt;265),TblTrvlDetails[[#This Row],[M&amp;IE Rates/Day
based on Rate Type]]*Data!F50,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IF($G68&gt;=DATEVALUE("10/1/24"),IFERROR((
IF(AND(TblTrvlDetails[[#This Row],[D/I]]="I",TblTrvlDetails[[#This Row],[M&amp;IE Rates/Day
based on Rate Type]]&gt;265),TblTrvlDetails[[#This Row],[M&amp;IE Rates/Day
based on Rate Type]]*Data!F50,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68" s="136">
        <f>IFERROR(SUM(L68:N68,P68:R68,(TblTrvlDetails[[#This Row],[Miles*]]*VLOOKUP("Car Mileage",TblTransport[#All],2,FALSE))),"")</f>
        <v>0</v>
      </c>
      <c r="Y68" s="66">
        <v>0</v>
      </c>
      <c r="Z68" s="95">
        <f>IF(MONTH(TblTrvlDetails[[#This Row],[Travel Date
required]])&lt;10,YEAR(TblTrvlDetails[[#This Row],[Travel Date
required]]),YEAR(TblTrvlDetails[[#This Row],[Travel Date
required]])+1)</f>
        <v>1900</v>
      </c>
      <c r="AA68" s="96" t="str">
        <f>CONCATENATE(TblTrvlDetails[[#This Row],[GSA FY]],TblTrvlDetails[[#This Row],[Full Amt]])</f>
        <v>19000</v>
      </c>
    </row>
    <row r="69" spans="2:27" ht="20.399999999999999" customHeight="1">
      <c r="B69" s="24"/>
      <c r="C69" s="25"/>
      <c r="D69" s="24"/>
      <c r="E69" s="26" t="str">
        <f>_xlfn.IFNA(IF(VLOOKUP(TblTrvlDetails[[#This Row],[Location]],TblDom[],2,FALSE)&lt;&gt;"International","D",IF(VLOOKUP(TblTrvlDetails[[#This Row],[Location]],TblDom[],2,FALSE)="International","I","")),"")</f>
        <v/>
      </c>
      <c r="F69"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69" s="27"/>
      <c r="H69" s="28">
        <v>0</v>
      </c>
      <c r="I69" s="28">
        <v>0</v>
      </c>
      <c r="J69" s="28">
        <v>0</v>
      </c>
      <c r="K69" s="28">
        <v>0</v>
      </c>
      <c r="L69"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9" s="29"/>
      <c r="N69" s="29"/>
      <c r="O69" s="25"/>
      <c r="P69" s="29"/>
      <c r="Q69" s="29"/>
      <c r="R69" s="29"/>
      <c r="S69" s="137">
        <f>IF(ISBLANK(TblTrvlDetails[[#This Row],[Location]]),0,IF(TblTrvlDetails[[#This Row],[D/I]]="I",VLOOKUP(TblTrvlDetails[[#This Row],[Location]],TblDom[],3,FALSE),VLOOKUP(TblTrvlDetails[[#This Row],[Location]],TblDom[],2,FALSE)))</f>
        <v>0</v>
      </c>
      <c r="T69" s="135">
        <f>IF($G69="Enter Date",0,
IF(AND($G69&lt;&gt;"Enter Date",$G69&lt;DATEVALUE("10/1/24")),
IFERROR((
IF(AND(TblTrvlDetails[[#This Row],[D/I]]="I",TblTrvlDetails[[#This Row],[M&amp;IE Rates/Day
based on Rate Type]]&gt;265),TblTrvlDetails[[#This Row],[M&amp;IE Rates/Day
based on Rate Type]]*Data!F51,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IF($G69&gt;=DATEVALUE("10/1/24"),IFERROR((
IF(AND(TblTrvlDetails[[#This Row],[D/I]]="I",TblTrvlDetails[[#This Row],[M&amp;IE Rates/Day
based on Rate Type]]&gt;265),TblTrvlDetails[[#This Row],[M&amp;IE Rates/Day
based on Rate Type]]*Data!F51,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69" s="135">
        <f>IF($G69="Enter Date",0,
IF(AND($G69&lt;&gt;"Enter Date",$G69&lt;DATEVALUE("10/1/24")),
IFERROR((
IF(AND(TblTrvlDetails[[#This Row],[D/I]]="I",TblTrvlDetails[[#This Row],[M&amp;IE Rates/Day
based on Rate Type]]&gt;265),TblTrvlDetails[[#This Row],[M&amp;IE Rates/Day
based on Rate Type]]*Data!F51,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IF($G69&gt;=DATEVALUE("10/1/24"),IFERROR((
IF(AND(TblTrvlDetails[[#This Row],[D/I]]="I",TblTrvlDetails[[#This Row],[M&amp;IE Rates/Day
based on Rate Type]]&gt;265),TblTrvlDetails[[#This Row],[M&amp;IE Rates/Day
based on Rate Type]]*Data!F51,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69" s="135">
        <f>IF($G69="Enter Date",0,
IF(AND($G69&lt;&gt;"Enter Date",$G69&lt;DATEVALUE("10/1/24")),
IFERROR((
IF(AND(TblTrvlDetails[[#This Row],[D/I]]="I",TblTrvlDetails[[#This Row],[M&amp;IE Rates/Day
based on Rate Type]]&gt;265),TblTrvlDetails[[#This Row],[M&amp;IE Rates/Day
based on Rate Type]]*Data!F51,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IF($G69&gt;=DATEVALUE("10/1/24"),IFERROR((
IF(AND(TblTrvlDetails[[#This Row],[D/I]]="I",TblTrvlDetails[[#This Row],[M&amp;IE Rates/Day
based on Rate Type]]&gt;265),TblTrvlDetails[[#This Row],[M&amp;IE Rates/Day
based on Rate Type]]*Data!F51,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69" s="135">
        <f>IF($G69="Enter Date",0,
IF(AND($G69&lt;&gt;"Enter Date",$G69&lt;DATEVALUE("10/1/24")),
IFERROR((
IF(AND(TblTrvlDetails[[#This Row],[D/I]]="I",TblTrvlDetails[[#This Row],[M&amp;IE Rates/Day
based on Rate Type]]&gt;265),TblTrvlDetails[[#This Row],[M&amp;IE Rates/Day
based on Rate Type]]*Data!F51,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IF($G69&gt;=DATEVALUE("10/1/24"),IFERROR((
IF(AND(TblTrvlDetails[[#This Row],[D/I]]="I",TblTrvlDetails[[#This Row],[M&amp;IE Rates/Day
based on Rate Type]]&gt;265),TblTrvlDetails[[#This Row],[M&amp;IE Rates/Day
based on Rate Type]]*Data!F51,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69" s="136">
        <f>IFERROR(SUM(L69:N69,P69:R69,(TblTrvlDetails[[#This Row],[Miles*]]*VLOOKUP("Car Mileage",TblTransport[#All],2,FALSE))),"")</f>
        <v>0</v>
      </c>
      <c r="Y69" s="66">
        <v>0</v>
      </c>
      <c r="Z69" s="95">
        <f>IF(MONTH(TblTrvlDetails[[#This Row],[Travel Date
required]])&lt;10,YEAR(TblTrvlDetails[[#This Row],[Travel Date
required]]),YEAR(TblTrvlDetails[[#This Row],[Travel Date
required]])+1)</f>
        <v>1900</v>
      </c>
      <c r="AA69" s="96" t="str">
        <f>CONCATENATE(TblTrvlDetails[[#This Row],[GSA FY]],TblTrvlDetails[[#This Row],[Full Amt]])</f>
        <v>19000</v>
      </c>
    </row>
    <row r="70" spans="2:27" ht="20.399999999999999" customHeight="1">
      <c r="B70" s="24"/>
      <c r="C70" s="25"/>
      <c r="D70" s="24"/>
      <c r="E70" s="26" t="str">
        <f>_xlfn.IFNA(IF(VLOOKUP(TblTrvlDetails[[#This Row],[Location]],TblDom[],2,FALSE)&lt;&gt;"International","D",IF(VLOOKUP(TblTrvlDetails[[#This Row],[Location]],TblDom[],2,FALSE)="International","I","")),"")</f>
        <v/>
      </c>
      <c r="F70"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70" s="27"/>
      <c r="H70" s="28">
        <v>0</v>
      </c>
      <c r="I70" s="28">
        <v>0</v>
      </c>
      <c r="J70" s="28">
        <v>0</v>
      </c>
      <c r="K70" s="28">
        <v>0</v>
      </c>
      <c r="L70"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0" s="29"/>
      <c r="N70" s="29"/>
      <c r="O70" s="25"/>
      <c r="P70" s="29"/>
      <c r="Q70" s="29"/>
      <c r="R70" s="29"/>
      <c r="S70" s="137">
        <f>IF(ISBLANK(TblTrvlDetails[[#This Row],[Location]]),0,IF(TblTrvlDetails[[#This Row],[D/I]]="I",VLOOKUP(TblTrvlDetails[[#This Row],[Location]],TblDom[],3,FALSE),VLOOKUP(TblTrvlDetails[[#This Row],[Location]],TblDom[],2,FALSE)))</f>
        <v>0</v>
      </c>
      <c r="T70" s="135">
        <f>IF($G70="Enter Date",0,
IF(AND($G70&lt;&gt;"Enter Date",$G70&lt;DATEVALUE("10/1/24")),
IFERROR((
IF(AND(TblTrvlDetails[[#This Row],[D/I]]="I",TblTrvlDetails[[#This Row],[M&amp;IE Rates/Day
based on Rate Type]]&gt;265),TblTrvlDetails[[#This Row],[M&amp;IE Rates/Day
based on Rate Type]]*Data!F52,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IF($G70&gt;=DATEVALUE("10/1/24"),IFERROR((
IF(AND(TblTrvlDetails[[#This Row],[D/I]]="I",TblTrvlDetails[[#This Row],[M&amp;IE Rates/Day
based on Rate Type]]&gt;265),TblTrvlDetails[[#This Row],[M&amp;IE Rates/Day
based on Rate Type]]*Data!F52,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70" s="135">
        <f>IF($G70="Enter Date",0,
IF(AND($G70&lt;&gt;"Enter Date",$G70&lt;DATEVALUE("10/1/24")),
IFERROR((
IF(AND(TblTrvlDetails[[#This Row],[D/I]]="I",TblTrvlDetails[[#This Row],[M&amp;IE Rates/Day
based on Rate Type]]&gt;265),TblTrvlDetails[[#This Row],[M&amp;IE Rates/Day
based on Rate Type]]*Data!F52,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IF($G70&gt;=DATEVALUE("10/1/24"),IFERROR((
IF(AND(TblTrvlDetails[[#This Row],[D/I]]="I",TblTrvlDetails[[#This Row],[M&amp;IE Rates/Day
based on Rate Type]]&gt;265),TblTrvlDetails[[#This Row],[M&amp;IE Rates/Day
based on Rate Type]]*Data!F52,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70" s="135">
        <f>IF($G70="Enter Date",0,
IF(AND($G70&lt;&gt;"Enter Date",$G70&lt;DATEVALUE("10/1/24")),
IFERROR((
IF(AND(TblTrvlDetails[[#This Row],[D/I]]="I",TblTrvlDetails[[#This Row],[M&amp;IE Rates/Day
based on Rate Type]]&gt;265),TblTrvlDetails[[#This Row],[M&amp;IE Rates/Day
based on Rate Type]]*Data!F52,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IF($G70&gt;=DATEVALUE("10/1/24"),IFERROR((
IF(AND(TblTrvlDetails[[#This Row],[D/I]]="I",TblTrvlDetails[[#This Row],[M&amp;IE Rates/Day
based on Rate Type]]&gt;265),TblTrvlDetails[[#This Row],[M&amp;IE Rates/Day
based on Rate Type]]*Data!F52,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70" s="135">
        <f>IF($G70="Enter Date",0,
IF(AND($G70&lt;&gt;"Enter Date",$G70&lt;DATEVALUE("10/1/24")),
IFERROR((
IF(AND(TblTrvlDetails[[#This Row],[D/I]]="I",TblTrvlDetails[[#This Row],[M&amp;IE Rates/Day
based on Rate Type]]&gt;265),TblTrvlDetails[[#This Row],[M&amp;IE Rates/Day
based on Rate Type]]*Data!F52,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IF($G70&gt;=DATEVALUE("10/1/24"),IFERROR((
IF(AND(TblTrvlDetails[[#This Row],[D/I]]="I",TblTrvlDetails[[#This Row],[M&amp;IE Rates/Day
based on Rate Type]]&gt;265),TblTrvlDetails[[#This Row],[M&amp;IE Rates/Day
based on Rate Type]]*Data!F52,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70" s="136">
        <f>IFERROR(SUM(L70:N70,P70:R70,(TblTrvlDetails[[#This Row],[Miles*]]*VLOOKUP("Car Mileage",TblTransport[#All],2,FALSE))),"")</f>
        <v>0</v>
      </c>
      <c r="Y70" s="66">
        <v>0</v>
      </c>
      <c r="Z70" s="95">
        <f>IF(MONTH(TblTrvlDetails[[#This Row],[Travel Date
required]])&lt;10,YEAR(TblTrvlDetails[[#This Row],[Travel Date
required]]),YEAR(TblTrvlDetails[[#This Row],[Travel Date
required]])+1)</f>
        <v>1900</v>
      </c>
      <c r="AA70" s="96" t="str">
        <f>CONCATENATE(TblTrvlDetails[[#This Row],[GSA FY]],TblTrvlDetails[[#This Row],[Full Amt]])</f>
        <v>19000</v>
      </c>
    </row>
    <row r="71" spans="2:27" ht="20.399999999999999" customHeight="1">
      <c r="B71" s="24"/>
      <c r="C71" s="25"/>
      <c r="D71" s="24"/>
      <c r="E71" s="26" t="str">
        <f>_xlfn.IFNA(IF(VLOOKUP(TblTrvlDetails[[#This Row],[Location]],TblDom[],2,FALSE)&lt;&gt;"International","D",IF(VLOOKUP(TblTrvlDetails[[#This Row],[Location]],TblDom[],2,FALSE)="International","I","")),"")</f>
        <v/>
      </c>
      <c r="F71"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71" s="27"/>
      <c r="H71" s="28">
        <v>0</v>
      </c>
      <c r="I71" s="28">
        <v>0</v>
      </c>
      <c r="J71" s="28">
        <v>0</v>
      </c>
      <c r="K71" s="28">
        <v>0</v>
      </c>
      <c r="L71"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1" s="29"/>
      <c r="N71" s="29"/>
      <c r="O71" s="25"/>
      <c r="P71" s="29"/>
      <c r="Q71" s="29"/>
      <c r="R71" s="29"/>
      <c r="S71" s="137">
        <f>IF(ISBLANK(TblTrvlDetails[[#This Row],[Location]]),0,IF(TblTrvlDetails[[#This Row],[D/I]]="I",VLOOKUP(TblTrvlDetails[[#This Row],[Location]],TblDom[],3,FALSE),VLOOKUP(TblTrvlDetails[[#This Row],[Location]],TblDom[],2,FALSE)))</f>
        <v>0</v>
      </c>
      <c r="T71" s="135">
        <f>IF($G71="Enter Date",0,
IF(AND($G71&lt;&gt;"Enter Date",$G71&lt;DATEVALUE("10/1/24")),
IFERROR((
IF(AND(TblTrvlDetails[[#This Row],[D/I]]="I",TblTrvlDetails[[#This Row],[M&amp;IE Rates/Day
based on Rate Type]]&gt;265),TblTrvlDetails[[#This Row],[M&amp;IE Rates/Day
based on Rate Type]]*Data!F53,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IF($G71&gt;=DATEVALUE("10/1/24"),IFERROR((
IF(AND(TblTrvlDetails[[#This Row],[D/I]]="I",TblTrvlDetails[[#This Row],[M&amp;IE Rates/Day
based on Rate Type]]&gt;265),TblTrvlDetails[[#This Row],[M&amp;IE Rates/Day
based on Rate Type]]*Data!F53,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71" s="135">
        <f>IF($G71="Enter Date",0,
IF(AND($G71&lt;&gt;"Enter Date",$G71&lt;DATEVALUE("10/1/24")),
IFERROR((
IF(AND(TblTrvlDetails[[#This Row],[D/I]]="I",TblTrvlDetails[[#This Row],[M&amp;IE Rates/Day
based on Rate Type]]&gt;265),TblTrvlDetails[[#This Row],[M&amp;IE Rates/Day
based on Rate Type]]*Data!F53,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IF($G71&gt;=DATEVALUE("10/1/24"),IFERROR((
IF(AND(TblTrvlDetails[[#This Row],[D/I]]="I",TblTrvlDetails[[#This Row],[M&amp;IE Rates/Day
based on Rate Type]]&gt;265),TblTrvlDetails[[#This Row],[M&amp;IE Rates/Day
based on Rate Type]]*Data!F53,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71" s="135">
        <f>IF($G71="Enter Date",0,
IF(AND($G71&lt;&gt;"Enter Date",$G71&lt;DATEVALUE("10/1/24")),
IFERROR((
IF(AND(TblTrvlDetails[[#This Row],[D/I]]="I",TblTrvlDetails[[#This Row],[M&amp;IE Rates/Day
based on Rate Type]]&gt;265),TblTrvlDetails[[#This Row],[M&amp;IE Rates/Day
based on Rate Type]]*Data!F53,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IF($G71&gt;=DATEVALUE("10/1/24"),IFERROR((
IF(AND(TblTrvlDetails[[#This Row],[D/I]]="I",TblTrvlDetails[[#This Row],[M&amp;IE Rates/Day
based on Rate Type]]&gt;265),TblTrvlDetails[[#This Row],[M&amp;IE Rates/Day
based on Rate Type]]*Data!F53,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71" s="135">
        <f>IF($G71="Enter Date",0,
IF(AND($G71&lt;&gt;"Enter Date",$G71&lt;DATEVALUE("10/1/24")),
IFERROR((
IF(AND(TblTrvlDetails[[#This Row],[D/I]]="I",TblTrvlDetails[[#This Row],[M&amp;IE Rates/Day
based on Rate Type]]&gt;265),TblTrvlDetails[[#This Row],[M&amp;IE Rates/Day
based on Rate Type]]*Data!F53,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IF($G71&gt;=DATEVALUE("10/1/24"),IFERROR((
IF(AND(TblTrvlDetails[[#This Row],[D/I]]="I",TblTrvlDetails[[#This Row],[M&amp;IE Rates/Day
based on Rate Type]]&gt;265),TblTrvlDetails[[#This Row],[M&amp;IE Rates/Day
based on Rate Type]]*Data!F53,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71" s="136">
        <f>IFERROR(SUM(L71:N71,P71:R71,(TblTrvlDetails[[#This Row],[Miles*]]*VLOOKUP("Car Mileage",TblTransport[#All],2,FALSE))),"")</f>
        <v>0</v>
      </c>
      <c r="Y71" s="66">
        <v>0</v>
      </c>
      <c r="Z71" s="95">
        <f>IF(MONTH(TblTrvlDetails[[#This Row],[Travel Date
required]])&lt;10,YEAR(TblTrvlDetails[[#This Row],[Travel Date
required]]),YEAR(TblTrvlDetails[[#This Row],[Travel Date
required]])+1)</f>
        <v>1900</v>
      </c>
      <c r="AA71" s="96" t="str">
        <f>CONCATENATE(TblTrvlDetails[[#This Row],[GSA FY]],TblTrvlDetails[[#This Row],[Full Amt]])</f>
        <v>19000</v>
      </c>
    </row>
    <row r="72" spans="2:27" ht="20.399999999999999" customHeight="1">
      <c r="B72" s="24"/>
      <c r="C72" s="25"/>
      <c r="D72" s="24"/>
      <c r="E72" s="26" t="str">
        <f>_xlfn.IFNA(IF(VLOOKUP(TblTrvlDetails[[#This Row],[Location]],TblDom[],2,FALSE)&lt;&gt;"International","D",IF(VLOOKUP(TblTrvlDetails[[#This Row],[Location]],TblDom[],2,FALSE)="International","I","")),"")</f>
        <v/>
      </c>
      <c r="F72"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72" s="27"/>
      <c r="H72" s="28">
        <v>0</v>
      </c>
      <c r="I72" s="28">
        <v>0</v>
      </c>
      <c r="J72" s="28">
        <v>0</v>
      </c>
      <c r="K72" s="28">
        <v>0</v>
      </c>
      <c r="L72"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2" s="29"/>
      <c r="N72" s="29"/>
      <c r="O72" s="25"/>
      <c r="P72" s="29"/>
      <c r="Q72" s="29"/>
      <c r="R72" s="29"/>
      <c r="S72" s="137">
        <f>IF(ISBLANK(TblTrvlDetails[[#This Row],[Location]]),0,IF(TblTrvlDetails[[#This Row],[D/I]]="I",VLOOKUP(TblTrvlDetails[[#This Row],[Location]],TblDom[],3,FALSE),VLOOKUP(TblTrvlDetails[[#This Row],[Location]],TblDom[],2,FALSE)))</f>
        <v>0</v>
      </c>
      <c r="T72" s="135">
        <f>IF($G72="Enter Date",0,
IF(AND($G72&lt;&gt;"Enter Date",$G72&lt;DATEVALUE("10/1/24")),
IFERROR((
IF(AND(TblTrvlDetails[[#This Row],[D/I]]="I",TblTrvlDetails[[#This Row],[M&amp;IE Rates/Day
based on Rate Type]]&gt;265),TblTrvlDetails[[#This Row],[M&amp;IE Rates/Day
based on Rate Type]]*Data!F54,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IF($G72&gt;=DATEVALUE("10/1/24"),IFERROR((
IF(AND(TblTrvlDetails[[#This Row],[D/I]]="I",TblTrvlDetails[[#This Row],[M&amp;IE Rates/Day
based on Rate Type]]&gt;265),TblTrvlDetails[[#This Row],[M&amp;IE Rates/Day
based on Rate Type]]*Data!F54,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72" s="135">
        <f>IF($G72="Enter Date",0,
IF(AND($G72&lt;&gt;"Enter Date",$G72&lt;DATEVALUE("10/1/24")),
IFERROR((
IF(AND(TblTrvlDetails[[#This Row],[D/I]]="I",TblTrvlDetails[[#This Row],[M&amp;IE Rates/Day
based on Rate Type]]&gt;265),TblTrvlDetails[[#This Row],[M&amp;IE Rates/Day
based on Rate Type]]*Data!F54,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IF($G72&gt;=DATEVALUE("10/1/24"),IFERROR((
IF(AND(TblTrvlDetails[[#This Row],[D/I]]="I",TblTrvlDetails[[#This Row],[M&amp;IE Rates/Day
based on Rate Type]]&gt;265),TblTrvlDetails[[#This Row],[M&amp;IE Rates/Day
based on Rate Type]]*Data!F54,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72" s="135">
        <f>IF($G72="Enter Date",0,
IF(AND($G72&lt;&gt;"Enter Date",$G72&lt;DATEVALUE("10/1/24")),
IFERROR((
IF(AND(TblTrvlDetails[[#This Row],[D/I]]="I",TblTrvlDetails[[#This Row],[M&amp;IE Rates/Day
based on Rate Type]]&gt;265),TblTrvlDetails[[#This Row],[M&amp;IE Rates/Day
based on Rate Type]]*Data!F54,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IF($G72&gt;=DATEVALUE("10/1/24"),IFERROR((
IF(AND(TblTrvlDetails[[#This Row],[D/I]]="I",TblTrvlDetails[[#This Row],[M&amp;IE Rates/Day
based on Rate Type]]&gt;265),TblTrvlDetails[[#This Row],[M&amp;IE Rates/Day
based on Rate Type]]*Data!F54,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72" s="135">
        <f>IF($G72="Enter Date",0,
IF(AND($G72&lt;&gt;"Enter Date",$G72&lt;DATEVALUE("10/1/24")),
IFERROR((
IF(AND(TblTrvlDetails[[#This Row],[D/I]]="I",TblTrvlDetails[[#This Row],[M&amp;IE Rates/Day
based on Rate Type]]&gt;265),TblTrvlDetails[[#This Row],[M&amp;IE Rates/Day
based on Rate Type]]*Data!F54,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IF($G72&gt;=DATEVALUE("10/1/24"),IFERROR((
IF(AND(TblTrvlDetails[[#This Row],[D/I]]="I",TblTrvlDetails[[#This Row],[M&amp;IE Rates/Day
based on Rate Type]]&gt;265),TblTrvlDetails[[#This Row],[M&amp;IE Rates/Day
based on Rate Type]]*Data!F54,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72" s="136">
        <f>IFERROR(SUM(L72:N72,P72:R72,(TblTrvlDetails[[#This Row],[Miles*]]*VLOOKUP("Car Mileage",TblTransport[#All],2,FALSE))),"")</f>
        <v>0</v>
      </c>
      <c r="Y72" s="66">
        <v>0</v>
      </c>
      <c r="Z72" s="95">
        <f>IF(MONTH(TblTrvlDetails[[#This Row],[Travel Date
required]])&lt;10,YEAR(TblTrvlDetails[[#This Row],[Travel Date
required]]),YEAR(TblTrvlDetails[[#This Row],[Travel Date
required]])+1)</f>
        <v>1900</v>
      </c>
      <c r="AA72" s="96" t="str">
        <f>CONCATENATE(TblTrvlDetails[[#This Row],[GSA FY]],TblTrvlDetails[[#This Row],[Full Amt]])</f>
        <v>19000</v>
      </c>
    </row>
    <row r="73" spans="2:27" ht="20.399999999999999" customHeight="1">
      <c r="B73" s="24"/>
      <c r="C73" s="25"/>
      <c r="D73" s="24"/>
      <c r="E73" s="26" t="str">
        <f>_xlfn.IFNA(IF(VLOOKUP(TblTrvlDetails[[#This Row],[Location]],TblDom[],2,FALSE)&lt;&gt;"International","D",IF(VLOOKUP(TblTrvlDetails[[#This Row],[Location]],TblDom[],2,FALSE)="International","I","")),"")</f>
        <v/>
      </c>
      <c r="F73"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73" s="27"/>
      <c r="H73" s="28">
        <v>0</v>
      </c>
      <c r="I73" s="28">
        <v>0</v>
      </c>
      <c r="J73" s="28">
        <v>0</v>
      </c>
      <c r="K73" s="28">
        <v>0</v>
      </c>
      <c r="L73"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3" s="29"/>
      <c r="N73" s="29"/>
      <c r="O73" s="25"/>
      <c r="P73" s="29"/>
      <c r="Q73" s="29"/>
      <c r="R73" s="29"/>
      <c r="S73" s="137">
        <f>IF(ISBLANK(TblTrvlDetails[[#This Row],[Location]]),0,IF(TblTrvlDetails[[#This Row],[D/I]]="I",VLOOKUP(TblTrvlDetails[[#This Row],[Location]],TblDom[],3,FALSE),VLOOKUP(TblTrvlDetails[[#This Row],[Location]],TblDom[],2,FALSE)))</f>
        <v>0</v>
      </c>
      <c r="T73" s="135">
        <f>IF($G73="Enter Date",0,
IF(AND($G73&lt;&gt;"Enter Date",$G73&lt;DATEVALUE("10/1/24")),
IFERROR((
IF(AND(TblTrvlDetails[[#This Row],[D/I]]="I",TblTrvlDetails[[#This Row],[M&amp;IE Rates/Day
based on Rate Type]]&gt;265),TblTrvlDetails[[#This Row],[M&amp;IE Rates/Day
based on Rate Type]]*Data!F55,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IF($G73&gt;=DATEVALUE("10/1/24"),IFERROR((
IF(AND(TblTrvlDetails[[#This Row],[D/I]]="I",TblTrvlDetails[[#This Row],[M&amp;IE Rates/Day
based on Rate Type]]&gt;265),TblTrvlDetails[[#This Row],[M&amp;IE Rates/Day
based on Rate Type]]*Data!F55,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73" s="135">
        <f>IF($G73="Enter Date",0,
IF(AND($G73&lt;&gt;"Enter Date",$G73&lt;DATEVALUE("10/1/24")),
IFERROR((
IF(AND(TblTrvlDetails[[#This Row],[D/I]]="I",TblTrvlDetails[[#This Row],[M&amp;IE Rates/Day
based on Rate Type]]&gt;265),TblTrvlDetails[[#This Row],[M&amp;IE Rates/Day
based on Rate Type]]*Data!F55,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IF($G73&gt;=DATEVALUE("10/1/24"),IFERROR((
IF(AND(TblTrvlDetails[[#This Row],[D/I]]="I",TblTrvlDetails[[#This Row],[M&amp;IE Rates/Day
based on Rate Type]]&gt;265),TblTrvlDetails[[#This Row],[M&amp;IE Rates/Day
based on Rate Type]]*Data!F55,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73" s="135">
        <f>IF($G73="Enter Date",0,
IF(AND($G73&lt;&gt;"Enter Date",$G73&lt;DATEVALUE("10/1/24")),
IFERROR((
IF(AND(TblTrvlDetails[[#This Row],[D/I]]="I",TblTrvlDetails[[#This Row],[M&amp;IE Rates/Day
based on Rate Type]]&gt;265),TblTrvlDetails[[#This Row],[M&amp;IE Rates/Day
based on Rate Type]]*Data!F55,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IF($G73&gt;=DATEVALUE("10/1/24"),IFERROR((
IF(AND(TblTrvlDetails[[#This Row],[D/I]]="I",TblTrvlDetails[[#This Row],[M&amp;IE Rates/Day
based on Rate Type]]&gt;265),TblTrvlDetails[[#This Row],[M&amp;IE Rates/Day
based on Rate Type]]*Data!F55,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73" s="135">
        <f>IF($G73="Enter Date",0,
IF(AND($G73&lt;&gt;"Enter Date",$G73&lt;DATEVALUE("10/1/24")),
IFERROR((
IF(AND(TblTrvlDetails[[#This Row],[D/I]]="I",TblTrvlDetails[[#This Row],[M&amp;IE Rates/Day
based on Rate Type]]&gt;265),TblTrvlDetails[[#This Row],[M&amp;IE Rates/Day
based on Rate Type]]*Data!F55,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IF($G73&gt;=DATEVALUE("10/1/24"),IFERROR((
IF(AND(TblTrvlDetails[[#This Row],[D/I]]="I",TblTrvlDetails[[#This Row],[M&amp;IE Rates/Day
based on Rate Type]]&gt;265),TblTrvlDetails[[#This Row],[M&amp;IE Rates/Day
based on Rate Type]]*Data!F55,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73" s="136">
        <f>IFERROR(SUM(L73:N73,P73:R73,(TblTrvlDetails[[#This Row],[Miles*]]*VLOOKUP("Car Mileage",TblTransport[#All],2,FALSE))),"")</f>
        <v>0</v>
      </c>
      <c r="Y73" s="66">
        <v>0</v>
      </c>
      <c r="Z73" s="95">
        <f>IF(MONTH(TblTrvlDetails[[#This Row],[Travel Date
required]])&lt;10,YEAR(TblTrvlDetails[[#This Row],[Travel Date
required]]),YEAR(TblTrvlDetails[[#This Row],[Travel Date
required]])+1)</f>
        <v>1900</v>
      </c>
      <c r="AA73" s="96" t="str">
        <f>CONCATENATE(TblTrvlDetails[[#This Row],[GSA FY]],TblTrvlDetails[[#This Row],[Full Amt]])</f>
        <v>19000</v>
      </c>
    </row>
    <row r="74" spans="2:27" ht="20.399999999999999" customHeight="1">
      <c r="B74" s="24"/>
      <c r="C74" s="25"/>
      <c r="D74" s="24"/>
      <c r="E74" s="26" t="str">
        <f>_xlfn.IFNA(IF(VLOOKUP(TblTrvlDetails[[#This Row],[Location]],TblDom[],2,FALSE)&lt;&gt;"International","D",IF(VLOOKUP(TblTrvlDetails[[#This Row],[Location]],TblDom[],2,FALSE)="International","I","")),"")</f>
        <v/>
      </c>
      <c r="F74"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74" s="27"/>
      <c r="H74" s="28">
        <v>0</v>
      </c>
      <c r="I74" s="28">
        <v>0</v>
      </c>
      <c r="J74" s="28">
        <v>0</v>
      </c>
      <c r="K74" s="28">
        <v>0</v>
      </c>
      <c r="L74"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4" s="29"/>
      <c r="N74" s="29"/>
      <c r="O74" s="25"/>
      <c r="P74" s="29"/>
      <c r="Q74" s="29"/>
      <c r="R74" s="29"/>
      <c r="S74" s="137">
        <f>IF(ISBLANK(TblTrvlDetails[[#This Row],[Location]]),0,IF(TblTrvlDetails[[#This Row],[D/I]]="I",VLOOKUP(TblTrvlDetails[[#This Row],[Location]],TblDom[],3,FALSE),VLOOKUP(TblTrvlDetails[[#This Row],[Location]],TblDom[],2,FALSE)))</f>
        <v>0</v>
      </c>
      <c r="T74" s="135">
        <f>IF($G74="Enter Date",0,
IF(AND($G74&lt;&gt;"Enter Date",$G74&lt;DATEVALUE("10/1/24")),
IFERROR((
IF(AND(TblTrvlDetails[[#This Row],[D/I]]="I",TblTrvlDetails[[#This Row],[M&amp;IE Rates/Day
based on Rate Type]]&gt;265),TblTrvlDetails[[#This Row],[M&amp;IE Rates/Day
based on Rate Type]]*Data!F56,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IF($G74&gt;=DATEVALUE("10/1/24"),IFERROR((
IF(AND(TblTrvlDetails[[#This Row],[D/I]]="I",TblTrvlDetails[[#This Row],[M&amp;IE Rates/Day
based on Rate Type]]&gt;265),TblTrvlDetails[[#This Row],[M&amp;IE Rates/Day
based on Rate Type]]*Data!F56,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74" s="135">
        <f>IF($G74="Enter Date",0,
IF(AND($G74&lt;&gt;"Enter Date",$G74&lt;DATEVALUE("10/1/24")),
IFERROR((
IF(AND(TblTrvlDetails[[#This Row],[D/I]]="I",TblTrvlDetails[[#This Row],[M&amp;IE Rates/Day
based on Rate Type]]&gt;265),TblTrvlDetails[[#This Row],[M&amp;IE Rates/Day
based on Rate Type]]*Data!F56,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IF($G74&gt;=DATEVALUE("10/1/24"),IFERROR((
IF(AND(TblTrvlDetails[[#This Row],[D/I]]="I",TblTrvlDetails[[#This Row],[M&amp;IE Rates/Day
based on Rate Type]]&gt;265),TblTrvlDetails[[#This Row],[M&amp;IE Rates/Day
based on Rate Type]]*Data!F56,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74" s="135">
        <f>IF($G74="Enter Date",0,
IF(AND($G74&lt;&gt;"Enter Date",$G74&lt;DATEVALUE("10/1/24")),
IFERROR((
IF(AND(TblTrvlDetails[[#This Row],[D/I]]="I",TblTrvlDetails[[#This Row],[M&amp;IE Rates/Day
based on Rate Type]]&gt;265),TblTrvlDetails[[#This Row],[M&amp;IE Rates/Day
based on Rate Type]]*Data!F56,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IF($G74&gt;=DATEVALUE("10/1/24"),IFERROR((
IF(AND(TblTrvlDetails[[#This Row],[D/I]]="I",TblTrvlDetails[[#This Row],[M&amp;IE Rates/Day
based on Rate Type]]&gt;265),TblTrvlDetails[[#This Row],[M&amp;IE Rates/Day
based on Rate Type]]*Data!F56,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74" s="135">
        <f>IF($G74="Enter Date",0,
IF(AND($G74&lt;&gt;"Enter Date",$G74&lt;DATEVALUE("10/1/24")),
IFERROR((
IF(AND(TblTrvlDetails[[#This Row],[D/I]]="I",TblTrvlDetails[[#This Row],[M&amp;IE Rates/Day
based on Rate Type]]&gt;265),TblTrvlDetails[[#This Row],[M&amp;IE Rates/Day
based on Rate Type]]*Data!F56,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IF($G74&gt;=DATEVALUE("10/1/24"),IFERROR((
IF(AND(TblTrvlDetails[[#This Row],[D/I]]="I",TblTrvlDetails[[#This Row],[M&amp;IE Rates/Day
based on Rate Type]]&gt;265),TblTrvlDetails[[#This Row],[M&amp;IE Rates/Day
based on Rate Type]]*Data!F56,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74" s="136">
        <f>IFERROR(SUM(L74:N74,P74:R74,(TblTrvlDetails[[#This Row],[Miles*]]*VLOOKUP("Car Mileage",TblTransport[#All],2,FALSE))),"")</f>
        <v>0</v>
      </c>
      <c r="Y74" s="66">
        <v>0</v>
      </c>
      <c r="Z74" s="95">
        <f>IF(MONTH(TblTrvlDetails[[#This Row],[Travel Date
required]])&lt;10,YEAR(TblTrvlDetails[[#This Row],[Travel Date
required]]),YEAR(TblTrvlDetails[[#This Row],[Travel Date
required]])+1)</f>
        <v>1900</v>
      </c>
      <c r="AA74" s="96" t="str">
        <f>CONCATENATE(TblTrvlDetails[[#This Row],[GSA FY]],TblTrvlDetails[[#This Row],[Full Amt]])</f>
        <v>19000</v>
      </c>
    </row>
    <row r="75" spans="2:27" ht="20.399999999999999" customHeight="1">
      <c r="B75" s="24"/>
      <c r="C75" s="25"/>
      <c r="D75" s="24"/>
      <c r="E75" s="26" t="str">
        <f>_xlfn.IFNA(IF(VLOOKUP(TblTrvlDetails[[#This Row],[Location]],TblDom[],2,FALSE)&lt;&gt;"International","D",IF(VLOOKUP(TblTrvlDetails[[#This Row],[Location]],TblDom[],2,FALSE)="International","I","")),"")</f>
        <v/>
      </c>
      <c r="F75"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75" s="27"/>
      <c r="H75" s="28">
        <v>0</v>
      </c>
      <c r="I75" s="28">
        <v>0</v>
      </c>
      <c r="J75" s="28">
        <v>0</v>
      </c>
      <c r="K75" s="28">
        <v>0</v>
      </c>
      <c r="L75"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5" s="29"/>
      <c r="N75" s="29"/>
      <c r="O75" s="25"/>
      <c r="P75" s="29"/>
      <c r="Q75" s="29"/>
      <c r="R75" s="29"/>
      <c r="S75" s="137">
        <f>IF(ISBLANK(TblTrvlDetails[[#This Row],[Location]]),0,IF(TblTrvlDetails[[#This Row],[D/I]]="I",VLOOKUP(TblTrvlDetails[[#This Row],[Location]],TblDom[],3,FALSE),VLOOKUP(TblTrvlDetails[[#This Row],[Location]],TblDom[],2,FALSE)))</f>
        <v>0</v>
      </c>
      <c r="T75" s="135">
        <f>IF($G75="Enter Date",0,
IF(AND($G75&lt;&gt;"Enter Date",$G75&lt;DATEVALUE("10/1/24")),
IFERROR((
IF(AND(TblTrvlDetails[[#This Row],[D/I]]="I",TblTrvlDetails[[#This Row],[M&amp;IE Rates/Day
based on Rate Type]]&gt;265),TblTrvlDetails[[#This Row],[M&amp;IE Rates/Day
based on Rate Type]]*Data!F57,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IF($G75&gt;=DATEVALUE("10/1/24"),IFERROR((
IF(AND(TblTrvlDetails[[#This Row],[D/I]]="I",TblTrvlDetails[[#This Row],[M&amp;IE Rates/Day
based on Rate Type]]&gt;265),TblTrvlDetails[[#This Row],[M&amp;IE Rates/Day
based on Rate Type]]*Data!F57,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75" s="135">
        <f>IF($G75="Enter Date",0,
IF(AND($G75&lt;&gt;"Enter Date",$G75&lt;DATEVALUE("10/1/24")),
IFERROR((
IF(AND(TblTrvlDetails[[#This Row],[D/I]]="I",TblTrvlDetails[[#This Row],[M&amp;IE Rates/Day
based on Rate Type]]&gt;265),TblTrvlDetails[[#This Row],[M&amp;IE Rates/Day
based on Rate Type]]*Data!F57,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IF($G75&gt;=DATEVALUE("10/1/24"),IFERROR((
IF(AND(TblTrvlDetails[[#This Row],[D/I]]="I",TblTrvlDetails[[#This Row],[M&amp;IE Rates/Day
based on Rate Type]]&gt;265),TblTrvlDetails[[#This Row],[M&amp;IE Rates/Day
based on Rate Type]]*Data!F57,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75" s="135">
        <f>IF($G75="Enter Date",0,
IF(AND($G75&lt;&gt;"Enter Date",$G75&lt;DATEVALUE("10/1/24")),
IFERROR((
IF(AND(TblTrvlDetails[[#This Row],[D/I]]="I",TblTrvlDetails[[#This Row],[M&amp;IE Rates/Day
based on Rate Type]]&gt;265),TblTrvlDetails[[#This Row],[M&amp;IE Rates/Day
based on Rate Type]]*Data!F57,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IF($G75&gt;=DATEVALUE("10/1/24"),IFERROR((
IF(AND(TblTrvlDetails[[#This Row],[D/I]]="I",TblTrvlDetails[[#This Row],[M&amp;IE Rates/Day
based on Rate Type]]&gt;265),TblTrvlDetails[[#This Row],[M&amp;IE Rates/Day
based on Rate Type]]*Data!F57,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75" s="135">
        <f>IF($G75="Enter Date",0,
IF(AND($G75&lt;&gt;"Enter Date",$G75&lt;DATEVALUE("10/1/24")),
IFERROR((
IF(AND(TblTrvlDetails[[#This Row],[D/I]]="I",TblTrvlDetails[[#This Row],[M&amp;IE Rates/Day
based on Rate Type]]&gt;265),TblTrvlDetails[[#This Row],[M&amp;IE Rates/Day
based on Rate Type]]*Data!F57,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IF($G75&gt;=DATEVALUE("10/1/24"),IFERROR((
IF(AND(TblTrvlDetails[[#This Row],[D/I]]="I",TblTrvlDetails[[#This Row],[M&amp;IE Rates/Day
based on Rate Type]]&gt;265),TblTrvlDetails[[#This Row],[M&amp;IE Rates/Day
based on Rate Type]]*Data!F57,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75" s="136">
        <f>IFERROR(SUM(L75:N75,P75:R75,(TblTrvlDetails[[#This Row],[Miles*]]*VLOOKUP("Car Mileage",TblTransport[#All],2,FALSE))),"")</f>
        <v>0</v>
      </c>
      <c r="Y75" s="66">
        <v>0</v>
      </c>
      <c r="Z75" s="95">
        <f>IF(MONTH(TblTrvlDetails[[#This Row],[Travel Date
required]])&lt;10,YEAR(TblTrvlDetails[[#This Row],[Travel Date
required]]),YEAR(TblTrvlDetails[[#This Row],[Travel Date
required]])+1)</f>
        <v>1900</v>
      </c>
      <c r="AA75" s="96" t="str">
        <f>CONCATENATE(TblTrvlDetails[[#This Row],[GSA FY]],TblTrvlDetails[[#This Row],[Full Amt]])</f>
        <v>19000</v>
      </c>
    </row>
    <row r="76" spans="2:27" ht="20.399999999999999" customHeight="1">
      <c r="B76" s="24"/>
      <c r="C76" s="25"/>
      <c r="D76" s="24"/>
      <c r="E76" s="26" t="str">
        <f>_xlfn.IFNA(IF(VLOOKUP(TblTrvlDetails[[#This Row],[Location]],TblDom[],2,FALSE)&lt;&gt;"International","D",IF(VLOOKUP(TblTrvlDetails[[#This Row],[Location]],TblDom[],2,FALSE)="International","I","")),"")</f>
        <v/>
      </c>
      <c r="F76"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76" s="27"/>
      <c r="H76" s="28">
        <v>0</v>
      </c>
      <c r="I76" s="28">
        <v>0</v>
      </c>
      <c r="J76" s="28">
        <v>0</v>
      </c>
      <c r="K76" s="28">
        <v>0</v>
      </c>
      <c r="L76"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6" s="29"/>
      <c r="N76" s="29"/>
      <c r="O76" s="25"/>
      <c r="P76" s="29"/>
      <c r="Q76" s="29"/>
      <c r="R76" s="29"/>
      <c r="S76" s="137">
        <f>IF(ISBLANK(TblTrvlDetails[[#This Row],[Location]]),0,IF(TblTrvlDetails[[#This Row],[D/I]]="I",VLOOKUP(TblTrvlDetails[[#This Row],[Location]],TblDom[],3,FALSE),VLOOKUP(TblTrvlDetails[[#This Row],[Location]],TblDom[],2,FALSE)))</f>
        <v>0</v>
      </c>
      <c r="T76" s="135">
        <f>IF($G76="Enter Date",0,
IF(AND($G76&lt;&gt;"Enter Date",$G76&lt;DATEVALUE("10/1/24")),
IFERROR((
IF(AND(TblTrvlDetails[[#This Row],[D/I]]="I",TblTrvlDetails[[#This Row],[M&amp;IE Rates/Day
based on Rate Type]]&gt;265),TblTrvlDetails[[#This Row],[M&amp;IE Rates/Day
based on Rate Type]]*Data!F58,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IF($G76&gt;=DATEVALUE("10/1/24"),IFERROR((
IF(AND(TblTrvlDetails[[#This Row],[D/I]]="I",TblTrvlDetails[[#This Row],[M&amp;IE Rates/Day
based on Rate Type]]&gt;265),TblTrvlDetails[[#This Row],[M&amp;IE Rates/Day
based on Rate Type]]*Data!F58,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76" s="135">
        <f>IF($G76="Enter Date",0,
IF(AND($G76&lt;&gt;"Enter Date",$G76&lt;DATEVALUE("10/1/24")),
IFERROR((
IF(AND(TblTrvlDetails[[#This Row],[D/I]]="I",TblTrvlDetails[[#This Row],[M&amp;IE Rates/Day
based on Rate Type]]&gt;265),TblTrvlDetails[[#This Row],[M&amp;IE Rates/Day
based on Rate Type]]*Data!F58,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IF($G76&gt;=DATEVALUE("10/1/24"),IFERROR((
IF(AND(TblTrvlDetails[[#This Row],[D/I]]="I",TblTrvlDetails[[#This Row],[M&amp;IE Rates/Day
based on Rate Type]]&gt;265),TblTrvlDetails[[#This Row],[M&amp;IE Rates/Day
based on Rate Type]]*Data!F58,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76" s="135">
        <f>IF($G76="Enter Date",0,
IF(AND($G76&lt;&gt;"Enter Date",$G76&lt;DATEVALUE("10/1/24")),
IFERROR((
IF(AND(TblTrvlDetails[[#This Row],[D/I]]="I",TblTrvlDetails[[#This Row],[M&amp;IE Rates/Day
based on Rate Type]]&gt;265),TblTrvlDetails[[#This Row],[M&amp;IE Rates/Day
based on Rate Type]]*Data!F58,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IF($G76&gt;=DATEVALUE("10/1/24"),IFERROR((
IF(AND(TblTrvlDetails[[#This Row],[D/I]]="I",TblTrvlDetails[[#This Row],[M&amp;IE Rates/Day
based on Rate Type]]&gt;265),TblTrvlDetails[[#This Row],[M&amp;IE Rates/Day
based on Rate Type]]*Data!F58,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76" s="135">
        <f>IF($G76="Enter Date",0,
IF(AND($G76&lt;&gt;"Enter Date",$G76&lt;DATEVALUE("10/1/24")),
IFERROR((
IF(AND(TblTrvlDetails[[#This Row],[D/I]]="I",TblTrvlDetails[[#This Row],[M&amp;IE Rates/Day
based on Rate Type]]&gt;265),TblTrvlDetails[[#This Row],[M&amp;IE Rates/Day
based on Rate Type]]*Data!F58,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IF($G76&gt;=DATEVALUE("10/1/24"),IFERROR((
IF(AND(TblTrvlDetails[[#This Row],[D/I]]="I",TblTrvlDetails[[#This Row],[M&amp;IE Rates/Day
based on Rate Type]]&gt;265),TblTrvlDetails[[#This Row],[M&amp;IE Rates/Day
based on Rate Type]]*Data!F58,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76" s="136">
        <f>IFERROR(SUM(L76:N76,P76:R76,(TblTrvlDetails[[#This Row],[Miles*]]*VLOOKUP("Car Mileage",TblTransport[#All],2,FALSE))),"")</f>
        <v>0</v>
      </c>
      <c r="Y76" s="66">
        <v>0</v>
      </c>
      <c r="Z76" s="95">
        <f>IF(MONTH(TblTrvlDetails[[#This Row],[Travel Date
required]])&lt;10,YEAR(TblTrvlDetails[[#This Row],[Travel Date
required]]),YEAR(TblTrvlDetails[[#This Row],[Travel Date
required]])+1)</f>
        <v>1900</v>
      </c>
      <c r="AA76" s="96" t="str">
        <f>CONCATENATE(TblTrvlDetails[[#This Row],[GSA FY]],TblTrvlDetails[[#This Row],[Full Amt]])</f>
        <v>19000</v>
      </c>
    </row>
    <row r="77" spans="2:27" ht="20.399999999999999" customHeight="1">
      <c r="B77" s="24"/>
      <c r="C77" s="25"/>
      <c r="D77" s="24"/>
      <c r="E77" s="26" t="str">
        <f>_xlfn.IFNA(IF(VLOOKUP(TblTrvlDetails[[#This Row],[Location]],TblDom[],2,FALSE)&lt;&gt;"International","D",IF(VLOOKUP(TblTrvlDetails[[#This Row],[Location]],TblDom[],2,FALSE)="International","I","")),"")</f>
        <v/>
      </c>
      <c r="F77"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77" s="27"/>
      <c r="H77" s="28">
        <v>0</v>
      </c>
      <c r="I77" s="28">
        <v>0</v>
      </c>
      <c r="J77" s="28">
        <v>0</v>
      </c>
      <c r="K77" s="28">
        <v>0</v>
      </c>
      <c r="L77"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7" s="29"/>
      <c r="N77" s="29"/>
      <c r="O77" s="25"/>
      <c r="P77" s="29"/>
      <c r="Q77" s="29"/>
      <c r="R77" s="29"/>
      <c r="S77" s="137">
        <f>IF(ISBLANK(TblTrvlDetails[[#This Row],[Location]]),0,IF(TblTrvlDetails[[#This Row],[D/I]]="I",VLOOKUP(TblTrvlDetails[[#This Row],[Location]],TblDom[],3,FALSE),VLOOKUP(TblTrvlDetails[[#This Row],[Location]],TblDom[],2,FALSE)))</f>
        <v>0</v>
      </c>
      <c r="T77" s="135">
        <f>IF($G77="Enter Date",0,
IF(AND($G77&lt;&gt;"Enter Date",$G77&lt;DATEVALUE("10/1/24")),
IFERROR((
IF(AND(TblTrvlDetails[[#This Row],[D/I]]="I",TblTrvlDetails[[#This Row],[M&amp;IE Rates/Day
based on Rate Type]]&gt;265),TblTrvlDetails[[#This Row],[M&amp;IE Rates/Day
based on Rate Type]]*Data!F59,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IF($G77&gt;=DATEVALUE("10/1/24"),IFERROR((
IF(AND(TblTrvlDetails[[#This Row],[D/I]]="I",TblTrvlDetails[[#This Row],[M&amp;IE Rates/Day
based on Rate Type]]&gt;265),TblTrvlDetails[[#This Row],[M&amp;IE Rates/Day
based on Rate Type]]*Data!F59,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77" s="135">
        <f>IF($G77="Enter Date",0,
IF(AND($G77&lt;&gt;"Enter Date",$G77&lt;DATEVALUE("10/1/24")),
IFERROR((
IF(AND(TblTrvlDetails[[#This Row],[D/I]]="I",TblTrvlDetails[[#This Row],[M&amp;IE Rates/Day
based on Rate Type]]&gt;265),TblTrvlDetails[[#This Row],[M&amp;IE Rates/Day
based on Rate Type]]*Data!F59,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IF($G77&gt;=DATEVALUE("10/1/24"),IFERROR((
IF(AND(TblTrvlDetails[[#This Row],[D/I]]="I",TblTrvlDetails[[#This Row],[M&amp;IE Rates/Day
based on Rate Type]]&gt;265),TblTrvlDetails[[#This Row],[M&amp;IE Rates/Day
based on Rate Type]]*Data!F59,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77" s="135">
        <f>IF($G77="Enter Date",0,
IF(AND($G77&lt;&gt;"Enter Date",$G77&lt;DATEVALUE("10/1/24")),
IFERROR((
IF(AND(TblTrvlDetails[[#This Row],[D/I]]="I",TblTrvlDetails[[#This Row],[M&amp;IE Rates/Day
based on Rate Type]]&gt;265),TblTrvlDetails[[#This Row],[M&amp;IE Rates/Day
based on Rate Type]]*Data!F59,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IF($G77&gt;=DATEVALUE("10/1/24"),IFERROR((
IF(AND(TblTrvlDetails[[#This Row],[D/I]]="I",TblTrvlDetails[[#This Row],[M&amp;IE Rates/Day
based on Rate Type]]&gt;265),TblTrvlDetails[[#This Row],[M&amp;IE Rates/Day
based on Rate Type]]*Data!F59,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77" s="135">
        <f>IF($G77="Enter Date",0,
IF(AND($G77&lt;&gt;"Enter Date",$G77&lt;DATEVALUE("10/1/24")),
IFERROR((
IF(AND(TblTrvlDetails[[#This Row],[D/I]]="I",TblTrvlDetails[[#This Row],[M&amp;IE Rates/Day
based on Rate Type]]&gt;265),TblTrvlDetails[[#This Row],[M&amp;IE Rates/Day
based on Rate Type]]*Data!F59,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IF($G77&gt;=DATEVALUE("10/1/24"),IFERROR((
IF(AND(TblTrvlDetails[[#This Row],[D/I]]="I",TblTrvlDetails[[#This Row],[M&amp;IE Rates/Day
based on Rate Type]]&gt;265),TblTrvlDetails[[#This Row],[M&amp;IE Rates/Day
based on Rate Type]]*Data!F59,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77" s="136">
        <f>IFERROR(SUM(L77:N77,P77:R77,(TblTrvlDetails[[#This Row],[Miles*]]*VLOOKUP("Car Mileage",TblTransport[#All],2,FALSE))),"")</f>
        <v>0</v>
      </c>
      <c r="Y77" s="66">
        <v>0</v>
      </c>
      <c r="Z77" s="95">
        <f>IF(MONTH(TblTrvlDetails[[#This Row],[Travel Date
required]])&lt;10,YEAR(TblTrvlDetails[[#This Row],[Travel Date
required]]),YEAR(TblTrvlDetails[[#This Row],[Travel Date
required]])+1)</f>
        <v>1900</v>
      </c>
      <c r="AA77" s="96" t="str">
        <f>CONCATENATE(TblTrvlDetails[[#This Row],[GSA FY]],TblTrvlDetails[[#This Row],[Full Amt]])</f>
        <v>19000</v>
      </c>
    </row>
    <row r="78" spans="2:27" ht="20.399999999999999" customHeight="1">
      <c r="B78" s="24"/>
      <c r="C78" s="25"/>
      <c r="D78" s="24"/>
      <c r="E78" s="26" t="str">
        <f>_xlfn.IFNA(IF(VLOOKUP(TblTrvlDetails[[#This Row],[Location]],TblDom[],2,FALSE)&lt;&gt;"International","D",IF(VLOOKUP(TblTrvlDetails[[#This Row],[Location]],TblDom[],2,FALSE)="International","I","")),"")</f>
        <v/>
      </c>
      <c r="F78"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78" s="27"/>
      <c r="H78" s="28">
        <v>0</v>
      </c>
      <c r="I78" s="28">
        <v>0</v>
      </c>
      <c r="J78" s="28">
        <v>0</v>
      </c>
      <c r="K78" s="28">
        <v>0</v>
      </c>
      <c r="L78"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8" s="29"/>
      <c r="N78" s="29"/>
      <c r="O78" s="25"/>
      <c r="P78" s="29"/>
      <c r="Q78" s="29"/>
      <c r="R78" s="29"/>
      <c r="S78" s="137">
        <f>IF(ISBLANK(TblTrvlDetails[[#This Row],[Location]]),0,IF(TblTrvlDetails[[#This Row],[D/I]]="I",VLOOKUP(TblTrvlDetails[[#This Row],[Location]],TblDom[],3,FALSE),VLOOKUP(TblTrvlDetails[[#This Row],[Location]],TblDom[],2,FALSE)))</f>
        <v>0</v>
      </c>
      <c r="T78" s="135">
        <f>IF($G78="Enter Date",0,
IF(AND($G78&lt;&gt;"Enter Date",$G78&lt;DATEVALUE("10/1/24")),
IFERROR((
IF(AND(TblTrvlDetails[[#This Row],[D/I]]="I",TblTrvlDetails[[#This Row],[M&amp;IE Rates/Day
based on Rate Type]]&gt;265),TblTrvlDetails[[#This Row],[M&amp;IE Rates/Day
based on Rate Type]]*Data!F60,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IF($G78&gt;=DATEVALUE("10/1/24"),IFERROR((
IF(AND(TblTrvlDetails[[#This Row],[D/I]]="I",TblTrvlDetails[[#This Row],[M&amp;IE Rates/Day
based on Rate Type]]&gt;265),TblTrvlDetails[[#This Row],[M&amp;IE Rates/Day
based on Rate Type]]*Data!F60,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78" s="135">
        <f>IF($G78="Enter Date",0,
IF(AND($G78&lt;&gt;"Enter Date",$G78&lt;DATEVALUE("10/1/24")),
IFERROR((
IF(AND(TblTrvlDetails[[#This Row],[D/I]]="I",TblTrvlDetails[[#This Row],[M&amp;IE Rates/Day
based on Rate Type]]&gt;265),TblTrvlDetails[[#This Row],[M&amp;IE Rates/Day
based on Rate Type]]*Data!F60,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IF($G78&gt;=DATEVALUE("10/1/24"),IFERROR((
IF(AND(TblTrvlDetails[[#This Row],[D/I]]="I",TblTrvlDetails[[#This Row],[M&amp;IE Rates/Day
based on Rate Type]]&gt;265),TblTrvlDetails[[#This Row],[M&amp;IE Rates/Day
based on Rate Type]]*Data!F60,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78" s="135">
        <f>IF($G78="Enter Date",0,
IF(AND($G78&lt;&gt;"Enter Date",$G78&lt;DATEVALUE("10/1/24")),
IFERROR((
IF(AND(TblTrvlDetails[[#This Row],[D/I]]="I",TblTrvlDetails[[#This Row],[M&amp;IE Rates/Day
based on Rate Type]]&gt;265),TblTrvlDetails[[#This Row],[M&amp;IE Rates/Day
based on Rate Type]]*Data!F60,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IF($G78&gt;=DATEVALUE("10/1/24"),IFERROR((
IF(AND(TblTrvlDetails[[#This Row],[D/I]]="I",TblTrvlDetails[[#This Row],[M&amp;IE Rates/Day
based on Rate Type]]&gt;265),TblTrvlDetails[[#This Row],[M&amp;IE Rates/Day
based on Rate Type]]*Data!F60,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78" s="135">
        <f>IF($G78="Enter Date",0,
IF(AND($G78&lt;&gt;"Enter Date",$G78&lt;DATEVALUE("10/1/24")),
IFERROR((
IF(AND(TblTrvlDetails[[#This Row],[D/I]]="I",TblTrvlDetails[[#This Row],[M&amp;IE Rates/Day
based on Rate Type]]&gt;265),TblTrvlDetails[[#This Row],[M&amp;IE Rates/Day
based on Rate Type]]*Data!F60,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IF($G78&gt;=DATEVALUE("10/1/24"),IFERROR((
IF(AND(TblTrvlDetails[[#This Row],[D/I]]="I",TblTrvlDetails[[#This Row],[M&amp;IE Rates/Day
based on Rate Type]]&gt;265),TblTrvlDetails[[#This Row],[M&amp;IE Rates/Day
based on Rate Type]]*Data!F60,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78" s="136">
        <f>IFERROR(SUM(L78:N78,P78:R78,(TblTrvlDetails[[#This Row],[Miles*]]*VLOOKUP("Car Mileage",TblTransport[#All],2,FALSE))),"")</f>
        <v>0</v>
      </c>
      <c r="Y78" s="66">
        <v>0</v>
      </c>
      <c r="Z78" s="95">
        <f>IF(MONTH(TblTrvlDetails[[#This Row],[Travel Date
required]])&lt;10,YEAR(TblTrvlDetails[[#This Row],[Travel Date
required]]),YEAR(TblTrvlDetails[[#This Row],[Travel Date
required]])+1)</f>
        <v>1900</v>
      </c>
      <c r="AA78" s="96" t="str">
        <f>CONCATENATE(TblTrvlDetails[[#This Row],[GSA FY]],TblTrvlDetails[[#This Row],[Full Amt]])</f>
        <v>19000</v>
      </c>
    </row>
    <row r="79" spans="2:27" ht="20.399999999999999" customHeight="1">
      <c r="B79" s="24"/>
      <c r="C79" s="25"/>
      <c r="D79" s="24"/>
      <c r="E79" s="26" t="str">
        <f>_xlfn.IFNA(IF(VLOOKUP(TblTrvlDetails[[#This Row],[Location]],TblDom[],2,FALSE)&lt;&gt;"International","D",IF(VLOOKUP(TblTrvlDetails[[#This Row],[Location]],TblDom[],2,FALSE)="International","I","")),"")</f>
        <v/>
      </c>
      <c r="F79"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79" s="27"/>
      <c r="H79" s="28">
        <v>0</v>
      </c>
      <c r="I79" s="28">
        <v>0</v>
      </c>
      <c r="J79" s="28">
        <v>0</v>
      </c>
      <c r="K79" s="28">
        <v>0</v>
      </c>
      <c r="L79"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9" s="29"/>
      <c r="N79" s="29"/>
      <c r="O79" s="25"/>
      <c r="P79" s="29"/>
      <c r="Q79" s="29"/>
      <c r="R79" s="29"/>
      <c r="S79" s="137">
        <f>IF(ISBLANK(TblTrvlDetails[[#This Row],[Location]]),0,IF(TblTrvlDetails[[#This Row],[D/I]]="I",VLOOKUP(TblTrvlDetails[[#This Row],[Location]],TblDom[],3,FALSE),VLOOKUP(TblTrvlDetails[[#This Row],[Location]],TblDom[],2,FALSE)))</f>
        <v>0</v>
      </c>
      <c r="T79" s="135">
        <f>IF($G79="Enter Date",0,
IF(AND($G79&lt;&gt;"Enter Date",$G79&lt;DATEVALUE("10/1/24")),
IFERROR((
IF(AND(TblTrvlDetails[[#This Row],[D/I]]="I",TblTrvlDetails[[#This Row],[M&amp;IE Rates/Day
based on Rate Type]]&gt;265),TblTrvlDetails[[#This Row],[M&amp;IE Rates/Day
based on Rate Type]]*Data!F61,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IF($G79&gt;=DATEVALUE("10/1/24"),IFERROR((
IF(AND(TblTrvlDetails[[#This Row],[D/I]]="I",TblTrvlDetails[[#This Row],[M&amp;IE Rates/Day
based on Rate Type]]&gt;265),TblTrvlDetails[[#This Row],[M&amp;IE Rates/Day
based on Rate Type]]*Data!F61,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79" s="135">
        <f>IF($G79="Enter Date",0,
IF(AND($G79&lt;&gt;"Enter Date",$G79&lt;DATEVALUE("10/1/24")),
IFERROR((
IF(AND(TblTrvlDetails[[#This Row],[D/I]]="I",TblTrvlDetails[[#This Row],[M&amp;IE Rates/Day
based on Rate Type]]&gt;265),TblTrvlDetails[[#This Row],[M&amp;IE Rates/Day
based on Rate Type]]*Data!F61,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IF($G79&gt;=DATEVALUE("10/1/24"),IFERROR((
IF(AND(TblTrvlDetails[[#This Row],[D/I]]="I",TblTrvlDetails[[#This Row],[M&amp;IE Rates/Day
based on Rate Type]]&gt;265),TblTrvlDetails[[#This Row],[M&amp;IE Rates/Day
based on Rate Type]]*Data!F61,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79" s="135">
        <f>IF($G79="Enter Date",0,
IF(AND($G79&lt;&gt;"Enter Date",$G79&lt;DATEVALUE("10/1/24")),
IFERROR((
IF(AND(TblTrvlDetails[[#This Row],[D/I]]="I",TblTrvlDetails[[#This Row],[M&amp;IE Rates/Day
based on Rate Type]]&gt;265),TblTrvlDetails[[#This Row],[M&amp;IE Rates/Day
based on Rate Type]]*Data!F61,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IF($G79&gt;=DATEVALUE("10/1/24"),IFERROR((
IF(AND(TblTrvlDetails[[#This Row],[D/I]]="I",TblTrvlDetails[[#This Row],[M&amp;IE Rates/Day
based on Rate Type]]&gt;265),TblTrvlDetails[[#This Row],[M&amp;IE Rates/Day
based on Rate Type]]*Data!F61,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79" s="135">
        <f>IF($G79="Enter Date",0,
IF(AND($G79&lt;&gt;"Enter Date",$G79&lt;DATEVALUE("10/1/24")),
IFERROR((
IF(AND(TblTrvlDetails[[#This Row],[D/I]]="I",TblTrvlDetails[[#This Row],[M&amp;IE Rates/Day
based on Rate Type]]&gt;265),TblTrvlDetails[[#This Row],[M&amp;IE Rates/Day
based on Rate Type]]*Data!F61,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IF($G79&gt;=DATEVALUE("10/1/24"),IFERROR((
IF(AND(TblTrvlDetails[[#This Row],[D/I]]="I",TblTrvlDetails[[#This Row],[M&amp;IE Rates/Day
based on Rate Type]]&gt;265),TblTrvlDetails[[#This Row],[M&amp;IE Rates/Day
based on Rate Type]]*Data!F61,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79" s="136">
        <f>IFERROR(SUM(L79:N79,P79:R79,(TblTrvlDetails[[#This Row],[Miles*]]*VLOOKUP("Car Mileage",TblTransport[#All],2,FALSE))),"")</f>
        <v>0</v>
      </c>
      <c r="Y79" s="66">
        <v>0</v>
      </c>
      <c r="Z79" s="95">
        <f>IF(MONTH(TblTrvlDetails[[#This Row],[Travel Date
required]])&lt;10,YEAR(TblTrvlDetails[[#This Row],[Travel Date
required]]),YEAR(TblTrvlDetails[[#This Row],[Travel Date
required]])+1)</f>
        <v>1900</v>
      </c>
      <c r="AA79" s="96" t="str">
        <f>CONCATENATE(TblTrvlDetails[[#This Row],[GSA FY]],TblTrvlDetails[[#This Row],[Full Amt]])</f>
        <v>19000</v>
      </c>
    </row>
    <row r="80" spans="2:27" ht="20.399999999999999" customHeight="1">
      <c r="B80" s="24"/>
      <c r="C80" s="25"/>
      <c r="D80" s="24"/>
      <c r="E80" s="26" t="str">
        <f>_xlfn.IFNA(IF(VLOOKUP(TblTrvlDetails[[#This Row],[Location]],TblDom[],2,FALSE)&lt;&gt;"International","D",IF(VLOOKUP(TblTrvlDetails[[#This Row],[Location]],TblDom[],2,FALSE)="International","I","")),"")</f>
        <v/>
      </c>
      <c r="F80"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80" s="27"/>
      <c r="H80" s="28">
        <v>0</v>
      </c>
      <c r="I80" s="28">
        <v>0</v>
      </c>
      <c r="J80" s="28">
        <v>0</v>
      </c>
      <c r="K80" s="28">
        <v>0</v>
      </c>
      <c r="L80"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0" s="29"/>
      <c r="N80" s="29"/>
      <c r="O80" s="25"/>
      <c r="P80" s="29"/>
      <c r="Q80" s="29"/>
      <c r="R80" s="29"/>
      <c r="S80" s="137">
        <f>IF(ISBLANK(TblTrvlDetails[[#This Row],[Location]]),0,IF(TblTrvlDetails[[#This Row],[D/I]]="I",VLOOKUP(TblTrvlDetails[[#This Row],[Location]],TblDom[],3,FALSE),VLOOKUP(TblTrvlDetails[[#This Row],[Location]],TblDom[],2,FALSE)))</f>
        <v>0</v>
      </c>
      <c r="T80" s="135">
        <f>IF($G80="Enter Date",0,
IF(AND($G80&lt;&gt;"Enter Date",$G80&lt;DATEVALUE("10/1/24")),
IFERROR((
IF(AND(TblTrvlDetails[[#This Row],[D/I]]="I",TblTrvlDetails[[#This Row],[M&amp;IE Rates/Day
based on Rate Type]]&gt;265),TblTrvlDetails[[#This Row],[M&amp;IE Rates/Day
based on Rate Type]]*Data!F62,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IF($G80&gt;=DATEVALUE("10/1/24"),IFERROR((
IF(AND(TblTrvlDetails[[#This Row],[D/I]]="I",TblTrvlDetails[[#This Row],[M&amp;IE Rates/Day
based on Rate Type]]&gt;265),TblTrvlDetails[[#This Row],[M&amp;IE Rates/Day
based on Rate Type]]*Data!F62,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80" s="135">
        <f>IF($G80="Enter Date",0,
IF(AND($G80&lt;&gt;"Enter Date",$G80&lt;DATEVALUE("10/1/24")),
IFERROR((
IF(AND(TblTrvlDetails[[#This Row],[D/I]]="I",TblTrvlDetails[[#This Row],[M&amp;IE Rates/Day
based on Rate Type]]&gt;265),TblTrvlDetails[[#This Row],[M&amp;IE Rates/Day
based on Rate Type]]*Data!F62,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IF($G80&gt;=DATEVALUE("10/1/24"),IFERROR((
IF(AND(TblTrvlDetails[[#This Row],[D/I]]="I",TblTrvlDetails[[#This Row],[M&amp;IE Rates/Day
based on Rate Type]]&gt;265),TblTrvlDetails[[#This Row],[M&amp;IE Rates/Day
based on Rate Type]]*Data!F62,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80" s="135">
        <f>IF($G80="Enter Date",0,
IF(AND($G80&lt;&gt;"Enter Date",$G80&lt;DATEVALUE("10/1/24")),
IFERROR((
IF(AND(TblTrvlDetails[[#This Row],[D/I]]="I",TblTrvlDetails[[#This Row],[M&amp;IE Rates/Day
based on Rate Type]]&gt;265),TblTrvlDetails[[#This Row],[M&amp;IE Rates/Day
based on Rate Type]]*Data!F62,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IF($G80&gt;=DATEVALUE("10/1/24"),IFERROR((
IF(AND(TblTrvlDetails[[#This Row],[D/I]]="I",TblTrvlDetails[[#This Row],[M&amp;IE Rates/Day
based on Rate Type]]&gt;265),TblTrvlDetails[[#This Row],[M&amp;IE Rates/Day
based on Rate Type]]*Data!F62,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80" s="135">
        <f>IF($G80="Enter Date",0,
IF(AND($G80&lt;&gt;"Enter Date",$G80&lt;DATEVALUE("10/1/24")),
IFERROR((
IF(AND(TblTrvlDetails[[#This Row],[D/I]]="I",TblTrvlDetails[[#This Row],[M&amp;IE Rates/Day
based on Rate Type]]&gt;265),TblTrvlDetails[[#This Row],[M&amp;IE Rates/Day
based on Rate Type]]*Data!F62,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IF($G80&gt;=DATEVALUE("10/1/24"),IFERROR((
IF(AND(TblTrvlDetails[[#This Row],[D/I]]="I",TblTrvlDetails[[#This Row],[M&amp;IE Rates/Day
based on Rate Type]]&gt;265),TblTrvlDetails[[#This Row],[M&amp;IE Rates/Day
based on Rate Type]]*Data!F62,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80" s="136">
        <f>IFERROR(SUM(L80:N80,P80:R80,(TblTrvlDetails[[#This Row],[Miles*]]*VLOOKUP("Car Mileage",TblTransport[#All],2,FALSE))),"")</f>
        <v>0</v>
      </c>
      <c r="Y80" s="66">
        <v>0</v>
      </c>
      <c r="Z80" s="95">
        <f>IF(MONTH(TblTrvlDetails[[#This Row],[Travel Date
required]])&lt;10,YEAR(TblTrvlDetails[[#This Row],[Travel Date
required]]),YEAR(TblTrvlDetails[[#This Row],[Travel Date
required]])+1)</f>
        <v>1900</v>
      </c>
      <c r="AA80" s="96" t="str">
        <f>CONCATENATE(TblTrvlDetails[[#This Row],[GSA FY]],TblTrvlDetails[[#This Row],[Full Amt]])</f>
        <v>19000</v>
      </c>
    </row>
    <row r="81" spans="2:27" ht="20.399999999999999" customHeight="1">
      <c r="B81" s="24"/>
      <c r="C81" s="25"/>
      <c r="D81" s="24"/>
      <c r="E81" s="26" t="str">
        <f>_xlfn.IFNA(IF(VLOOKUP(TblTrvlDetails[[#This Row],[Location]],TblDom[],2,FALSE)&lt;&gt;"International","D",IF(VLOOKUP(TblTrvlDetails[[#This Row],[Location]],TblDom[],2,FALSE)="International","I","")),"")</f>
        <v/>
      </c>
      <c r="F81"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81" s="27"/>
      <c r="H81" s="28">
        <v>0</v>
      </c>
      <c r="I81" s="28">
        <v>0</v>
      </c>
      <c r="J81" s="28">
        <v>0</v>
      </c>
      <c r="K81" s="28">
        <v>0</v>
      </c>
      <c r="L81"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1" s="29"/>
      <c r="N81" s="29"/>
      <c r="O81" s="25"/>
      <c r="P81" s="29"/>
      <c r="Q81" s="29"/>
      <c r="R81" s="29"/>
      <c r="S81" s="137">
        <f>IF(ISBLANK(TblTrvlDetails[[#This Row],[Location]]),0,IF(TblTrvlDetails[[#This Row],[D/I]]="I",VLOOKUP(TblTrvlDetails[[#This Row],[Location]],TblDom[],3,FALSE),VLOOKUP(TblTrvlDetails[[#This Row],[Location]],TblDom[],2,FALSE)))</f>
        <v>0</v>
      </c>
      <c r="T81" s="135">
        <f>IF($G81="Enter Date",0,
IF(AND($G81&lt;&gt;"Enter Date",$G81&lt;DATEVALUE("10/1/24")),
IFERROR((
IF(AND(TblTrvlDetails[[#This Row],[D/I]]="I",TblTrvlDetails[[#This Row],[M&amp;IE Rates/Day
based on Rate Type]]&gt;265),TblTrvlDetails[[#This Row],[M&amp;IE Rates/Day
based on Rate Type]]*Data!F63,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IF($G81&gt;=DATEVALUE("10/1/24"),IFERROR((
IF(AND(TblTrvlDetails[[#This Row],[D/I]]="I",TblTrvlDetails[[#This Row],[M&amp;IE Rates/Day
based on Rate Type]]&gt;265),TblTrvlDetails[[#This Row],[M&amp;IE Rates/Day
based on Rate Type]]*Data!F63,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81" s="135">
        <f>IF($G81="Enter Date",0,
IF(AND($G81&lt;&gt;"Enter Date",$G81&lt;DATEVALUE("10/1/24")),
IFERROR((
IF(AND(TblTrvlDetails[[#This Row],[D/I]]="I",TblTrvlDetails[[#This Row],[M&amp;IE Rates/Day
based on Rate Type]]&gt;265),TblTrvlDetails[[#This Row],[M&amp;IE Rates/Day
based on Rate Type]]*Data!F63,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IF($G81&gt;=DATEVALUE("10/1/24"),IFERROR((
IF(AND(TblTrvlDetails[[#This Row],[D/I]]="I",TblTrvlDetails[[#This Row],[M&amp;IE Rates/Day
based on Rate Type]]&gt;265),TblTrvlDetails[[#This Row],[M&amp;IE Rates/Day
based on Rate Type]]*Data!F63,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81" s="135">
        <f>IF($G81="Enter Date",0,
IF(AND($G81&lt;&gt;"Enter Date",$G81&lt;DATEVALUE("10/1/24")),
IFERROR((
IF(AND(TblTrvlDetails[[#This Row],[D/I]]="I",TblTrvlDetails[[#This Row],[M&amp;IE Rates/Day
based on Rate Type]]&gt;265),TblTrvlDetails[[#This Row],[M&amp;IE Rates/Day
based on Rate Type]]*Data!F63,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IF($G81&gt;=DATEVALUE("10/1/24"),IFERROR((
IF(AND(TblTrvlDetails[[#This Row],[D/I]]="I",TblTrvlDetails[[#This Row],[M&amp;IE Rates/Day
based on Rate Type]]&gt;265),TblTrvlDetails[[#This Row],[M&amp;IE Rates/Day
based on Rate Type]]*Data!F63,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81" s="135">
        <f>IF($G81="Enter Date",0,
IF(AND($G81&lt;&gt;"Enter Date",$G81&lt;DATEVALUE("10/1/24")),
IFERROR((
IF(AND(TblTrvlDetails[[#This Row],[D/I]]="I",TblTrvlDetails[[#This Row],[M&amp;IE Rates/Day
based on Rate Type]]&gt;265),TblTrvlDetails[[#This Row],[M&amp;IE Rates/Day
based on Rate Type]]*Data!F63,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IF($G81&gt;=DATEVALUE("10/1/24"),IFERROR((
IF(AND(TblTrvlDetails[[#This Row],[D/I]]="I",TblTrvlDetails[[#This Row],[M&amp;IE Rates/Day
based on Rate Type]]&gt;265),TblTrvlDetails[[#This Row],[M&amp;IE Rates/Day
based on Rate Type]]*Data!F63,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81" s="136">
        <f>IFERROR(SUM(L81:N81,P81:R81,(TblTrvlDetails[[#This Row],[Miles*]]*VLOOKUP("Car Mileage",TblTransport[#All],2,FALSE))),"")</f>
        <v>0</v>
      </c>
      <c r="Y81" s="66">
        <v>0</v>
      </c>
      <c r="Z81" s="95">
        <f>IF(MONTH(TblTrvlDetails[[#This Row],[Travel Date
required]])&lt;10,YEAR(TblTrvlDetails[[#This Row],[Travel Date
required]]),YEAR(TblTrvlDetails[[#This Row],[Travel Date
required]])+1)</f>
        <v>1900</v>
      </c>
      <c r="AA81" s="96" t="str">
        <f>CONCATENATE(TblTrvlDetails[[#This Row],[GSA FY]],TblTrvlDetails[[#This Row],[Full Amt]])</f>
        <v>19000</v>
      </c>
    </row>
    <row r="82" spans="2:27" ht="20.399999999999999" customHeight="1">
      <c r="B82" s="24"/>
      <c r="C82" s="25"/>
      <c r="D82" s="24"/>
      <c r="E82" s="26" t="str">
        <f>_xlfn.IFNA(IF(VLOOKUP(TblTrvlDetails[[#This Row],[Location]],TblDom[],2,FALSE)&lt;&gt;"International","D",IF(VLOOKUP(TblTrvlDetails[[#This Row],[Location]],TblDom[],2,FALSE)="International","I","")),"")</f>
        <v/>
      </c>
      <c r="F82"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82" s="27"/>
      <c r="H82" s="28">
        <v>0</v>
      </c>
      <c r="I82" s="28">
        <v>0</v>
      </c>
      <c r="J82" s="28">
        <v>0</v>
      </c>
      <c r="K82" s="28">
        <v>0</v>
      </c>
      <c r="L82"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2" s="29"/>
      <c r="N82" s="29"/>
      <c r="O82" s="25"/>
      <c r="P82" s="29"/>
      <c r="Q82" s="29"/>
      <c r="R82" s="29"/>
      <c r="S82" s="137">
        <f>IF(ISBLANK(TblTrvlDetails[[#This Row],[Location]]),0,IF(TblTrvlDetails[[#This Row],[D/I]]="I",VLOOKUP(TblTrvlDetails[[#This Row],[Location]],TblDom[],3,FALSE),VLOOKUP(TblTrvlDetails[[#This Row],[Location]],TblDom[],2,FALSE)))</f>
        <v>0</v>
      </c>
      <c r="T82" s="135">
        <f>IF($G82="Enter Date",0,
IF(AND($G82&lt;&gt;"Enter Date",$G82&lt;DATEVALUE("10/1/24")),
IFERROR((
IF(AND(TblTrvlDetails[[#This Row],[D/I]]="I",TblTrvlDetails[[#This Row],[M&amp;IE Rates/Day
based on Rate Type]]&gt;265),TblTrvlDetails[[#This Row],[M&amp;IE Rates/Day
based on Rate Type]]*Data!F64,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IF($G82&gt;=DATEVALUE("10/1/24"),IFERROR((
IF(AND(TblTrvlDetails[[#This Row],[D/I]]="I",TblTrvlDetails[[#This Row],[M&amp;IE Rates/Day
based on Rate Type]]&gt;265),TblTrvlDetails[[#This Row],[M&amp;IE Rates/Day
based on Rate Type]]*Data!F64,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82" s="135">
        <f>IF($G82="Enter Date",0,
IF(AND($G82&lt;&gt;"Enter Date",$G82&lt;DATEVALUE("10/1/24")),
IFERROR((
IF(AND(TblTrvlDetails[[#This Row],[D/I]]="I",TblTrvlDetails[[#This Row],[M&amp;IE Rates/Day
based on Rate Type]]&gt;265),TblTrvlDetails[[#This Row],[M&amp;IE Rates/Day
based on Rate Type]]*Data!F64,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IF($G82&gt;=DATEVALUE("10/1/24"),IFERROR((
IF(AND(TblTrvlDetails[[#This Row],[D/I]]="I",TblTrvlDetails[[#This Row],[M&amp;IE Rates/Day
based on Rate Type]]&gt;265),TblTrvlDetails[[#This Row],[M&amp;IE Rates/Day
based on Rate Type]]*Data!F64,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82" s="135">
        <f>IF($G82="Enter Date",0,
IF(AND($G82&lt;&gt;"Enter Date",$G82&lt;DATEVALUE("10/1/24")),
IFERROR((
IF(AND(TblTrvlDetails[[#This Row],[D/I]]="I",TblTrvlDetails[[#This Row],[M&amp;IE Rates/Day
based on Rate Type]]&gt;265),TblTrvlDetails[[#This Row],[M&amp;IE Rates/Day
based on Rate Type]]*Data!F64,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IF($G82&gt;=DATEVALUE("10/1/24"),IFERROR((
IF(AND(TblTrvlDetails[[#This Row],[D/I]]="I",TblTrvlDetails[[#This Row],[M&amp;IE Rates/Day
based on Rate Type]]&gt;265),TblTrvlDetails[[#This Row],[M&amp;IE Rates/Day
based on Rate Type]]*Data!F64,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82" s="135">
        <f>IF($G82="Enter Date",0,
IF(AND($G82&lt;&gt;"Enter Date",$G82&lt;DATEVALUE("10/1/24")),
IFERROR((
IF(AND(TblTrvlDetails[[#This Row],[D/I]]="I",TblTrvlDetails[[#This Row],[M&amp;IE Rates/Day
based on Rate Type]]&gt;265),TblTrvlDetails[[#This Row],[M&amp;IE Rates/Day
based on Rate Type]]*Data!F64,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IF($G82&gt;=DATEVALUE("10/1/24"),IFERROR((
IF(AND(TblTrvlDetails[[#This Row],[D/I]]="I",TblTrvlDetails[[#This Row],[M&amp;IE Rates/Day
based on Rate Type]]&gt;265),TblTrvlDetails[[#This Row],[M&amp;IE Rates/Day
based on Rate Type]]*Data!F64,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82" s="136">
        <f>IFERROR(SUM(L82:N82,P82:R82,(TblTrvlDetails[[#This Row],[Miles*]]*VLOOKUP("Car Mileage",TblTransport[#All],2,FALSE))),"")</f>
        <v>0</v>
      </c>
      <c r="Y82" s="66">
        <v>0</v>
      </c>
      <c r="Z82" s="95">
        <f>IF(MONTH(TblTrvlDetails[[#This Row],[Travel Date
required]])&lt;10,YEAR(TblTrvlDetails[[#This Row],[Travel Date
required]]),YEAR(TblTrvlDetails[[#This Row],[Travel Date
required]])+1)</f>
        <v>1900</v>
      </c>
      <c r="AA82" s="96" t="str">
        <f>CONCATENATE(TblTrvlDetails[[#This Row],[GSA FY]],TblTrvlDetails[[#This Row],[Full Amt]])</f>
        <v>19000</v>
      </c>
    </row>
    <row r="83" spans="2:27" ht="20.399999999999999" customHeight="1">
      <c r="B83" s="24"/>
      <c r="C83" s="25"/>
      <c r="D83" s="24"/>
      <c r="E83" s="26" t="str">
        <f>_xlfn.IFNA(IF(VLOOKUP(TblTrvlDetails[[#This Row],[Location]],TblDom[],2,FALSE)&lt;&gt;"International","D",IF(VLOOKUP(TblTrvlDetails[[#This Row],[Location]],TblDom[],2,FALSE)="International","I","")),"")</f>
        <v/>
      </c>
      <c r="F83"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83" s="27"/>
      <c r="H83" s="28">
        <v>0</v>
      </c>
      <c r="I83" s="28">
        <v>0</v>
      </c>
      <c r="J83" s="28">
        <v>0</v>
      </c>
      <c r="K83" s="28">
        <v>0</v>
      </c>
      <c r="L83"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3" s="29"/>
      <c r="N83" s="29"/>
      <c r="O83" s="25"/>
      <c r="P83" s="29"/>
      <c r="Q83" s="29"/>
      <c r="R83" s="29"/>
      <c r="S83" s="137">
        <f>IF(ISBLANK(TblTrvlDetails[[#This Row],[Location]]),0,IF(TblTrvlDetails[[#This Row],[D/I]]="I",VLOOKUP(TblTrvlDetails[[#This Row],[Location]],TblDom[],3,FALSE),VLOOKUP(TblTrvlDetails[[#This Row],[Location]],TblDom[],2,FALSE)))</f>
        <v>0</v>
      </c>
      <c r="T83" s="135">
        <f>IF($G83="Enter Date",0,
IF(AND($G83&lt;&gt;"Enter Date",$G83&lt;DATEVALUE("10/1/24")),
IFERROR((
IF(AND(TblTrvlDetails[[#This Row],[D/I]]="I",TblTrvlDetails[[#This Row],[M&amp;IE Rates/Day
based on Rate Type]]&gt;265),TblTrvlDetails[[#This Row],[M&amp;IE Rates/Day
based on Rate Type]]*Data!F65,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IF($G83&gt;=DATEVALUE("10/1/24"),IFERROR((
IF(AND(TblTrvlDetails[[#This Row],[D/I]]="I",TblTrvlDetails[[#This Row],[M&amp;IE Rates/Day
based on Rate Type]]&gt;265),TblTrvlDetails[[#This Row],[M&amp;IE Rates/Day
based on Rate Type]]*Data!F65,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83" s="135">
        <f>IF($G83="Enter Date",0,
IF(AND($G83&lt;&gt;"Enter Date",$G83&lt;DATEVALUE("10/1/24")),
IFERROR((
IF(AND(TblTrvlDetails[[#This Row],[D/I]]="I",TblTrvlDetails[[#This Row],[M&amp;IE Rates/Day
based on Rate Type]]&gt;265),TblTrvlDetails[[#This Row],[M&amp;IE Rates/Day
based on Rate Type]]*Data!F65,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IF($G83&gt;=DATEVALUE("10/1/24"),IFERROR((
IF(AND(TblTrvlDetails[[#This Row],[D/I]]="I",TblTrvlDetails[[#This Row],[M&amp;IE Rates/Day
based on Rate Type]]&gt;265),TblTrvlDetails[[#This Row],[M&amp;IE Rates/Day
based on Rate Type]]*Data!F65,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83" s="135">
        <f>IF($G83="Enter Date",0,
IF(AND($G83&lt;&gt;"Enter Date",$G83&lt;DATEVALUE("10/1/24")),
IFERROR((
IF(AND(TblTrvlDetails[[#This Row],[D/I]]="I",TblTrvlDetails[[#This Row],[M&amp;IE Rates/Day
based on Rate Type]]&gt;265),TblTrvlDetails[[#This Row],[M&amp;IE Rates/Day
based on Rate Type]]*Data!F65,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IF($G83&gt;=DATEVALUE("10/1/24"),IFERROR((
IF(AND(TblTrvlDetails[[#This Row],[D/I]]="I",TblTrvlDetails[[#This Row],[M&amp;IE Rates/Day
based on Rate Type]]&gt;265),TblTrvlDetails[[#This Row],[M&amp;IE Rates/Day
based on Rate Type]]*Data!F65,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83" s="135">
        <f>IF($G83="Enter Date",0,
IF(AND($G83&lt;&gt;"Enter Date",$G83&lt;DATEVALUE("10/1/24")),
IFERROR((
IF(AND(TblTrvlDetails[[#This Row],[D/I]]="I",TblTrvlDetails[[#This Row],[M&amp;IE Rates/Day
based on Rate Type]]&gt;265),TblTrvlDetails[[#This Row],[M&amp;IE Rates/Day
based on Rate Type]]*Data!F65,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IF($G83&gt;=DATEVALUE("10/1/24"),IFERROR((
IF(AND(TblTrvlDetails[[#This Row],[D/I]]="I",TblTrvlDetails[[#This Row],[M&amp;IE Rates/Day
based on Rate Type]]&gt;265),TblTrvlDetails[[#This Row],[M&amp;IE Rates/Day
based on Rate Type]]*Data!F65,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83" s="136">
        <f>IFERROR(SUM(L83:N83,P83:R83,(TblTrvlDetails[[#This Row],[Miles*]]*VLOOKUP("Car Mileage",TblTransport[#All],2,FALSE))),"")</f>
        <v>0</v>
      </c>
      <c r="Y83" s="66">
        <v>0</v>
      </c>
      <c r="Z83" s="95">
        <f>IF(MONTH(TblTrvlDetails[[#This Row],[Travel Date
required]])&lt;10,YEAR(TblTrvlDetails[[#This Row],[Travel Date
required]]),YEAR(TblTrvlDetails[[#This Row],[Travel Date
required]])+1)</f>
        <v>1900</v>
      </c>
      <c r="AA83" s="96" t="str">
        <f>CONCATENATE(TblTrvlDetails[[#This Row],[GSA FY]],TblTrvlDetails[[#This Row],[Full Amt]])</f>
        <v>19000</v>
      </c>
    </row>
    <row r="84" spans="2:27" ht="20.399999999999999" customHeight="1">
      <c r="B84" s="24"/>
      <c r="C84" s="25"/>
      <c r="D84" s="24"/>
      <c r="E84" s="26" t="str">
        <f>_xlfn.IFNA(IF(VLOOKUP(TblTrvlDetails[[#This Row],[Location]],TblDom[],2,FALSE)&lt;&gt;"International","D",IF(VLOOKUP(TblTrvlDetails[[#This Row],[Location]],TblDom[],2,FALSE)="International","I","")),"")</f>
        <v/>
      </c>
      <c r="F84"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84" s="27"/>
      <c r="H84" s="28">
        <v>0</v>
      </c>
      <c r="I84" s="28">
        <v>0</v>
      </c>
      <c r="J84" s="28">
        <v>0</v>
      </c>
      <c r="K84" s="28">
        <v>0</v>
      </c>
      <c r="L84"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4" s="29"/>
      <c r="N84" s="29"/>
      <c r="O84" s="25"/>
      <c r="P84" s="29"/>
      <c r="Q84" s="29"/>
      <c r="R84" s="29"/>
      <c r="S84" s="137">
        <f>IF(ISBLANK(TblTrvlDetails[[#This Row],[Location]]),0,IF(TblTrvlDetails[[#This Row],[D/I]]="I",VLOOKUP(TblTrvlDetails[[#This Row],[Location]],TblDom[],3,FALSE),VLOOKUP(TblTrvlDetails[[#This Row],[Location]],TblDom[],2,FALSE)))</f>
        <v>0</v>
      </c>
      <c r="T84" s="135">
        <f>IF($G84="Enter Date",0,
IF(AND($G84&lt;&gt;"Enter Date",$G84&lt;DATEVALUE("10/1/24")),
IFERROR((
IF(AND(TblTrvlDetails[[#This Row],[D/I]]="I",TblTrvlDetails[[#This Row],[M&amp;IE Rates/Day
based on Rate Type]]&gt;265),TblTrvlDetails[[#This Row],[M&amp;IE Rates/Day
based on Rate Type]]*Data!F66,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IF($G84&gt;=DATEVALUE("10/1/24"),IFERROR((
IF(AND(TblTrvlDetails[[#This Row],[D/I]]="I",TblTrvlDetails[[#This Row],[M&amp;IE Rates/Day
based on Rate Type]]&gt;265),TblTrvlDetails[[#This Row],[M&amp;IE Rates/Day
based on Rate Type]]*Data!F66,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84" s="135">
        <f>IF($G84="Enter Date",0,
IF(AND($G84&lt;&gt;"Enter Date",$G84&lt;DATEVALUE("10/1/24")),
IFERROR((
IF(AND(TblTrvlDetails[[#This Row],[D/I]]="I",TblTrvlDetails[[#This Row],[M&amp;IE Rates/Day
based on Rate Type]]&gt;265),TblTrvlDetails[[#This Row],[M&amp;IE Rates/Day
based on Rate Type]]*Data!F66,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IF($G84&gt;=DATEVALUE("10/1/24"),IFERROR((
IF(AND(TblTrvlDetails[[#This Row],[D/I]]="I",TblTrvlDetails[[#This Row],[M&amp;IE Rates/Day
based on Rate Type]]&gt;265),TblTrvlDetails[[#This Row],[M&amp;IE Rates/Day
based on Rate Type]]*Data!F66,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84" s="135">
        <f>IF($G84="Enter Date",0,
IF(AND($G84&lt;&gt;"Enter Date",$G84&lt;DATEVALUE("10/1/24")),
IFERROR((
IF(AND(TblTrvlDetails[[#This Row],[D/I]]="I",TblTrvlDetails[[#This Row],[M&amp;IE Rates/Day
based on Rate Type]]&gt;265),TblTrvlDetails[[#This Row],[M&amp;IE Rates/Day
based on Rate Type]]*Data!F66,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IF($G84&gt;=DATEVALUE("10/1/24"),IFERROR((
IF(AND(TblTrvlDetails[[#This Row],[D/I]]="I",TblTrvlDetails[[#This Row],[M&amp;IE Rates/Day
based on Rate Type]]&gt;265),TblTrvlDetails[[#This Row],[M&amp;IE Rates/Day
based on Rate Type]]*Data!F66,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84" s="135">
        <f>IF($G84="Enter Date",0,
IF(AND($G84&lt;&gt;"Enter Date",$G84&lt;DATEVALUE("10/1/24")),
IFERROR((
IF(AND(TblTrvlDetails[[#This Row],[D/I]]="I",TblTrvlDetails[[#This Row],[M&amp;IE Rates/Day
based on Rate Type]]&gt;265),TblTrvlDetails[[#This Row],[M&amp;IE Rates/Day
based on Rate Type]]*Data!F66,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IF($G84&gt;=DATEVALUE("10/1/24"),IFERROR((
IF(AND(TblTrvlDetails[[#This Row],[D/I]]="I",TblTrvlDetails[[#This Row],[M&amp;IE Rates/Day
based on Rate Type]]&gt;265),TblTrvlDetails[[#This Row],[M&amp;IE Rates/Day
based on Rate Type]]*Data!F66,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84" s="136">
        <f>IFERROR(SUM(L84:N84,P84:R84,(TblTrvlDetails[[#This Row],[Miles*]]*VLOOKUP("Car Mileage",TblTransport[#All],2,FALSE))),"")</f>
        <v>0</v>
      </c>
      <c r="Y84" s="66">
        <v>0</v>
      </c>
      <c r="Z84" s="95">
        <f>IF(MONTH(TblTrvlDetails[[#This Row],[Travel Date
required]])&lt;10,YEAR(TblTrvlDetails[[#This Row],[Travel Date
required]]),YEAR(TblTrvlDetails[[#This Row],[Travel Date
required]])+1)</f>
        <v>1900</v>
      </c>
      <c r="AA84" s="96" t="str">
        <f>CONCATENATE(TblTrvlDetails[[#This Row],[GSA FY]],TblTrvlDetails[[#This Row],[Full Amt]])</f>
        <v>19000</v>
      </c>
    </row>
    <row r="85" spans="2:27" ht="20.399999999999999" customHeight="1">
      <c r="B85" s="24"/>
      <c r="C85" s="25"/>
      <c r="D85" s="24"/>
      <c r="E85" s="26" t="str">
        <f>_xlfn.IFNA(IF(VLOOKUP(TblTrvlDetails[[#This Row],[Location]],TblDom[],2,FALSE)&lt;&gt;"International","D",IF(VLOOKUP(TblTrvlDetails[[#This Row],[Location]],TblDom[],2,FALSE)="International","I","")),"")</f>
        <v/>
      </c>
      <c r="F85"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85" s="27"/>
      <c r="H85" s="28">
        <v>0</v>
      </c>
      <c r="I85" s="28">
        <v>0</v>
      </c>
      <c r="J85" s="28">
        <v>0</v>
      </c>
      <c r="K85" s="28">
        <v>0</v>
      </c>
      <c r="L85"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5" s="29"/>
      <c r="N85" s="29"/>
      <c r="O85" s="25"/>
      <c r="P85" s="29"/>
      <c r="Q85" s="29"/>
      <c r="R85" s="29"/>
      <c r="S85" s="137">
        <f>IF(ISBLANK(TblTrvlDetails[[#This Row],[Location]]),0,IF(TblTrvlDetails[[#This Row],[D/I]]="I",VLOOKUP(TblTrvlDetails[[#This Row],[Location]],TblDom[],3,FALSE),VLOOKUP(TblTrvlDetails[[#This Row],[Location]],TblDom[],2,FALSE)))</f>
        <v>0</v>
      </c>
      <c r="T85" s="135">
        <f>IF($G85="Enter Date",0,
IF(AND($G85&lt;&gt;"Enter Date",$G85&lt;DATEVALUE("10/1/24")),
IFERROR((
IF(AND(TblTrvlDetails[[#This Row],[D/I]]="I",TblTrvlDetails[[#This Row],[M&amp;IE Rates/Day
based on Rate Type]]&gt;265),TblTrvlDetails[[#This Row],[M&amp;IE Rates/Day
based on Rate Type]]*Data!F67,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IF($G85&gt;=DATEVALUE("10/1/24"),IFERROR((
IF(AND(TblTrvlDetails[[#This Row],[D/I]]="I",TblTrvlDetails[[#This Row],[M&amp;IE Rates/Day
based on Rate Type]]&gt;265),TblTrvlDetails[[#This Row],[M&amp;IE Rates/Day
based on Rate Type]]*Data!F67,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85" s="135">
        <f>IF($G85="Enter Date",0,
IF(AND($G85&lt;&gt;"Enter Date",$G85&lt;DATEVALUE("10/1/24")),
IFERROR((
IF(AND(TblTrvlDetails[[#This Row],[D/I]]="I",TblTrvlDetails[[#This Row],[M&amp;IE Rates/Day
based on Rate Type]]&gt;265),TblTrvlDetails[[#This Row],[M&amp;IE Rates/Day
based on Rate Type]]*Data!F67,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IF($G85&gt;=DATEVALUE("10/1/24"),IFERROR((
IF(AND(TblTrvlDetails[[#This Row],[D/I]]="I",TblTrvlDetails[[#This Row],[M&amp;IE Rates/Day
based on Rate Type]]&gt;265),TblTrvlDetails[[#This Row],[M&amp;IE Rates/Day
based on Rate Type]]*Data!F67,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85" s="135">
        <f>IF($G85="Enter Date",0,
IF(AND($G85&lt;&gt;"Enter Date",$G85&lt;DATEVALUE("10/1/24")),
IFERROR((
IF(AND(TblTrvlDetails[[#This Row],[D/I]]="I",TblTrvlDetails[[#This Row],[M&amp;IE Rates/Day
based on Rate Type]]&gt;265),TblTrvlDetails[[#This Row],[M&amp;IE Rates/Day
based on Rate Type]]*Data!F67,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IF($G85&gt;=DATEVALUE("10/1/24"),IFERROR((
IF(AND(TblTrvlDetails[[#This Row],[D/I]]="I",TblTrvlDetails[[#This Row],[M&amp;IE Rates/Day
based on Rate Type]]&gt;265),TblTrvlDetails[[#This Row],[M&amp;IE Rates/Day
based on Rate Type]]*Data!F67,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85" s="135">
        <f>IF($G85="Enter Date",0,
IF(AND($G85&lt;&gt;"Enter Date",$G85&lt;DATEVALUE("10/1/24")),
IFERROR((
IF(AND(TblTrvlDetails[[#This Row],[D/I]]="I",TblTrvlDetails[[#This Row],[M&amp;IE Rates/Day
based on Rate Type]]&gt;265),TblTrvlDetails[[#This Row],[M&amp;IE Rates/Day
based on Rate Type]]*Data!F67,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IF($G85&gt;=DATEVALUE("10/1/24"),IFERROR((
IF(AND(TblTrvlDetails[[#This Row],[D/I]]="I",TblTrvlDetails[[#This Row],[M&amp;IE Rates/Day
based on Rate Type]]&gt;265),TblTrvlDetails[[#This Row],[M&amp;IE Rates/Day
based on Rate Type]]*Data!F67,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85" s="136">
        <f>IFERROR(SUM(L85:N85,P85:R85,(TblTrvlDetails[[#This Row],[Miles*]]*VLOOKUP("Car Mileage",TblTransport[#All],2,FALSE))),"")</f>
        <v>0</v>
      </c>
      <c r="Y85" s="66">
        <v>0</v>
      </c>
      <c r="Z85" s="95">
        <f>IF(MONTH(TblTrvlDetails[[#This Row],[Travel Date
required]])&lt;10,YEAR(TblTrvlDetails[[#This Row],[Travel Date
required]]),YEAR(TblTrvlDetails[[#This Row],[Travel Date
required]])+1)</f>
        <v>1900</v>
      </c>
      <c r="AA85" s="96" t="str">
        <f>CONCATENATE(TblTrvlDetails[[#This Row],[GSA FY]],TblTrvlDetails[[#This Row],[Full Amt]])</f>
        <v>19000</v>
      </c>
    </row>
    <row r="86" spans="2:27" ht="20.399999999999999" customHeight="1">
      <c r="B86" s="24"/>
      <c r="C86" s="25"/>
      <c r="D86" s="24"/>
      <c r="E86" s="26" t="str">
        <f>_xlfn.IFNA(IF(VLOOKUP(TblTrvlDetails[[#This Row],[Location]],TblDom[],2,FALSE)&lt;&gt;"International","D",IF(VLOOKUP(TblTrvlDetails[[#This Row],[Location]],TblDom[],2,FALSE)="International","I","")),"")</f>
        <v/>
      </c>
      <c r="F86"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86" s="27"/>
      <c r="H86" s="28">
        <v>0</v>
      </c>
      <c r="I86" s="28">
        <v>0</v>
      </c>
      <c r="J86" s="28">
        <v>0</v>
      </c>
      <c r="K86" s="28">
        <v>0</v>
      </c>
      <c r="L86"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6" s="29"/>
      <c r="N86" s="29"/>
      <c r="O86" s="25"/>
      <c r="P86" s="29"/>
      <c r="Q86" s="29"/>
      <c r="R86" s="29"/>
      <c r="S86" s="137">
        <f>IF(ISBLANK(TblTrvlDetails[[#This Row],[Location]]),0,IF(TblTrvlDetails[[#This Row],[D/I]]="I",VLOOKUP(TblTrvlDetails[[#This Row],[Location]],TblDom[],3,FALSE),VLOOKUP(TblTrvlDetails[[#This Row],[Location]],TblDom[],2,FALSE)))</f>
        <v>0</v>
      </c>
      <c r="T86" s="135">
        <f>IF($G86="Enter Date",0,
IF(AND($G86&lt;&gt;"Enter Date",$G86&lt;DATEVALUE("10/1/24")),
IFERROR((
IF(AND(TblTrvlDetails[[#This Row],[D/I]]="I",TblTrvlDetails[[#This Row],[M&amp;IE Rates/Day
based on Rate Type]]&gt;265),TblTrvlDetails[[#This Row],[M&amp;IE Rates/Day
based on Rate Type]]*Data!F68,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IF($G86&gt;=DATEVALUE("10/1/24"),IFERROR((
IF(AND(TblTrvlDetails[[#This Row],[D/I]]="I",TblTrvlDetails[[#This Row],[M&amp;IE Rates/Day
based on Rate Type]]&gt;265),TblTrvlDetails[[#This Row],[M&amp;IE Rates/Day
based on Rate Type]]*Data!F68,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86" s="135">
        <f>IF($G86="Enter Date",0,
IF(AND($G86&lt;&gt;"Enter Date",$G86&lt;DATEVALUE("10/1/24")),
IFERROR((
IF(AND(TblTrvlDetails[[#This Row],[D/I]]="I",TblTrvlDetails[[#This Row],[M&amp;IE Rates/Day
based on Rate Type]]&gt;265),TblTrvlDetails[[#This Row],[M&amp;IE Rates/Day
based on Rate Type]]*Data!F68,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IF($G86&gt;=DATEVALUE("10/1/24"),IFERROR((
IF(AND(TblTrvlDetails[[#This Row],[D/I]]="I",TblTrvlDetails[[#This Row],[M&amp;IE Rates/Day
based on Rate Type]]&gt;265),TblTrvlDetails[[#This Row],[M&amp;IE Rates/Day
based on Rate Type]]*Data!F68,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86" s="135">
        <f>IF($G86="Enter Date",0,
IF(AND($G86&lt;&gt;"Enter Date",$G86&lt;DATEVALUE("10/1/24")),
IFERROR((
IF(AND(TblTrvlDetails[[#This Row],[D/I]]="I",TblTrvlDetails[[#This Row],[M&amp;IE Rates/Day
based on Rate Type]]&gt;265),TblTrvlDetails[[#This Row],[M&amp;IE Rates/Day
based on Rate Type]]*Data!F68,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IF($G86&gt;=DATEVALUE("10/1/24"),IFERROR((
IF(AND(TblTrvlDetails[[#This Row],[D/I]]="I",TblTrvlDetails[[#This Row],[M&amp;IE Rates/Day
based on Rate Type]]&gt;265),TblTrvlDetails[[#This Row],[M&amp;IE Rates/Day
based on Rate Type]]*Data!F68,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86" s="135">
        <f>IF($G86="Enter Date",0,
IF(AND($G86&lt;&gt;"Enter Date",$G86&lt;DATEVALUE("10/1/24")),
IFERROR((
IF(AND(TblTrvlDetails[[#This Row],[D/I]]="I",TblTrvlDetails[[#This Row],[M&amp;IE Rates/Day
based on Rate Type]]&gt;265),TblTrvlDetails[[#This Row],[M&amp;IE Rates/Day
based on Rate Type]]*Data!F68,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IF($G86&gt;=DATEVALUE("10/1/24"),IFERROR((
IF(AND(TblTrvlDetails[[#This Row],[D/I]]="I",TblTrvlDetails[[#This Row],[M&amp;IE Rates/Day
based on Rate Type]]&gt;265),TblTrvlDetails[[#This Row],[M&amp;IE Rates/Day
based on Rate Type]]*Data!F68,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86" s="136">
        <f>IFERROR(SUM(L86:N86,P86:R86,(TblTrvlDetails[[#This Row],[Miles*]]*VLOOKUP("Car Mileage",TblTransport[#All],2,FALSE))),"")</f>
        <v>0</v>
      </c>
      <c r="Y86" s="66">
        <v>0</v>
      </c>
      <c r="Z86" s="95">
        <f>IF(MONTH(TblTrvlDetails[[#This Row],[Travel Date
required]])&lt;10,YEAR(TblTrvlDetails[[#This Row],[Travel Date
required]]),YEAR(TblTrvlDetails[[#This Row],[Travel Date
required]])+1)</f>
        <v>1900</v>
      </c>
      <c r="AA86" s="96" t="str">
        <f>CONCATENATE(TblTrvlDetails[[#This Row],[GSA FY]],TblTrvlDetails[[#This Row],[Full Amt]])</f>
        <v>19000</v>
      </c>
    </row>
    <row r="87" spans="2:27" ht="20.399999999999999" customHeight="1">
      <c r="B87" s="24"/>
      <c r="C87" s="25"/>
      <c r="D87" s="24"/>
      <c r="E87" s="26" t="str">
        <f>_xlfn.IFNA(IF(VLOOKUP(TblTrvlDetails[[#This Row],[Location]],TblDom[],2,FALSE)&lt;&gt;"International","D",IF(VLOOKUP(TblTrvlDetails[[#This Row],[Location]],TblDom[],2,FALSE)="International","I","")),"")</f>
        <v/>
      </c>
      <c r="F87"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87" s="27"/>
      <c r="H87" s="28">
        <v>0</v>
      </c>
      <c r="I87" s="28">
        <v>0</v>
      </c>
      <c r="J87" s="28">
        <v>0</v>
      </c>
      <c r="K87" s="28">
        <v>0</v>
      </c>
      <c r="L87"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7" s="29"/>
      <c r="N87" s="29"/>
      <c r="O87" s="25"/>
      <c r="P87" s="29"/>
      <c r="Q87" s="29"/>
      <c r="R87" s="29"/>
      <c r="S87" s="137">
        <f>IF(ISBLANK(TblTrvlDetails[[#This Row],[Location]]),0,IF(TblTrvlDetails[[#This Row],[D/I]]="I",VLOOKUP(TblTrvlDetails[[#This Row],[Location]],TblDom[],3,FALSE),VLOOKUP(TblTrvlDetails[[#This Row],[Location]],TblDom[],2,FALSE)))</f>
        <v>0</v>
      </c>
      <c r="T87" s="135">
        <f>IF($G87="Enter Date",0,
IF(AND($G87&lt;&gt;"Enter Date",$G87&lt;DATEVALUE("10/1/24")),
IFERROR((
IF(AND(TblTrvlDetails[[#This Row],[D/I]]="I",TblTrvlDetails[[#This Row],[M&amp;IE Rates/Day
based on Rate Type]]&gt;265),TblTrvlDetails[[#This Row],[M&amp;IE Rates/Day
based on Rate Type]]*Data!F69,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IF($G87&gt;=DATEVALUE("10/1/24"),IFERROR((
IF(AND(TblTrvlDetails[[#This Row],[D/I]]="I",TblTrvlDetails[[#This Row],[M&amp;IE Rates/Day
based on Rate Type]]&gt;265),TblTrvlDetails[[#This Row],[M&amp;IE Rates/Day
based on Rate Type]]*Data!F69,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87" s="135">
        <f>IF($G87="Enter Date",0,
IF(AND($G87&lt;&gt;"Enter Date",$G87&lt;DATEVALUE("10/1/24")),
IFERROR((
IF(AND(TblTrvlDetails[[#This Row],[D/I]]="I",TblTrvlDetails[[#This Row],[M&amp;IE Rates/Day
based on Rate Type]]&gt;265),TblTrvlDetails[[#This Row],[M&amp;IE Rates/Day
based on Rate Type]]*Data!F69,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IF($G87&gt;=DATEVALUE("10/1/24"),IFERROR((
IF(AND(TblTrvlDetails[[#This Row],[D/I]]="I",TblTrvlDetails[[#This Row],[M&amp;IE Rates/Day
based on Rate Type]]&gt;265),TblTrvlDetails[[#This Row],[M&amp;IE Rates/Day
based on Rate Type]]*Data!F69,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87" s="135">
        <f>IF($G87="Enter Date",0,
IF(AND($G87&lt;&gt;"Enter Date",$G87&lt;DATEVALUE("10/1/24")),
IFERROR((
IF(AND(TblTrvlDetails[[#This Row],[D/I]]="I",TblTrvlDetails[[#This Row],[M&amp;IE Rates/Day
based on Rate Type]]&gt;265),TblTrvlDetails[[#This Row],[M&amp;IE Rates/Day
based on Rate Type]]*Data!F69,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IF($G87&gt;=DATEVALUE("10/1/24"),IFERROR((
IF(AND(TblTrvlDetails[[#This Row],[D/I]]="I",TblTrvlDetails[[#This Row],[M&amp;IE Rates/Day
based on Rate Type]]&gt;265),TblTrvlDetails[[#This Row],[M&amp;IE Rates/Day
based on Rate Type]]*Data!F69,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87" s="135">
        <f>IF($G87="Enter Date",0,
IF(AND($G87&lt;&gt;"Enter Date",$G87&lt;DATEVALUE("10/1/24")),
IFERROR((
IF(AND(TblTrvlDetails[[#This Row],[D/I]]="I",TblTrvlDetails[[#This Row],[M&amp;IE Rates/Day
based on Rate Type]]&gt;265),TblTrvlDetails[[#This Row],[M&amp;IE Rates/Day
based on Rate Type]]*Data!F69,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IF($G87&gt;=DATEVALUE("10/1/24"),IFERROR((
IF(AND(TblTrvlDetails[[#This Row],[D/I]]="I",TblTrvlDetails[[#This Row],[M&amp;IE Rates/Day
based on Rate Type]]&gt;265),TblTrvlDetails[[#This Row],[M&amp;IE Rates/Day
based on Rate Type]]*Data!F69,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87" s="136">
        <f>IFERROR(SUM(L87:N87,P87:R87,(TblTrvlDetails[[#This Row],[Miles*]]*VLOOKUP("Car Mileage",TblTransport[#All],2,FALSE))),"")</f>
        <v>0</v>
      </c>
      <c r="Y87" s="66">
        <v>0</v>
      </c>
      <c r="Z87" s="95">
        <f>IF(MONTH(TblTrvlDetails[[#This Row],[Travel Date
required]])&lt;10,YEAR(TblTrvlDetails[[#This Row],[Travel Date
required]]),YEAR(TblTrvlDetails[[#This Row],[Travel Date
required]])+1)</f>
        <v>1900</v>
      </c>
      <c r="AA87" s="96" t="str">
        <f>CONCATENATE(TblTrvlDetails[[#This Row],[GSA FY]],TblTrvlDetails[[#This Row],[Full Amt]])</f>
        <v>19000</v>
      </c>
    </row>
    <row r="88" spans="2:27" ht="20.399999999999999" customHeight="1">
      <c r="B88" s="24"/>
      <c r="C88" s="25"/>
      <c r="D88" s="24"/>
      <c r="E88" s="26" t="str">
        <f>_xlfn.IFNA(IF(VLOOKUP(TblTrvlDetails[[#This Row],[Location]],TblDom[],2,FALSE)&lt;&gt;"International","D",IF(VLOOKUP(TblTrvlDetails[[#This Row],[Location]],TblDom[],2,FALSE)="International","I","")),"")</f>
        <v/>
      </c>
      <c r="F88"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88" s="27"/>
      <c r="H88" s="28">
        <v>0</v>
      </c>
      <c r="I88" s="28">
        <v>0</v>
      </c>
      <c r="J88" s="28">
        <v>0</v>
      </c>
      <c r="K88" s="28">
        <v>0</v>
      </c>
      <c r="L88"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8" s="29"/>
      <c r="N88" s="29"/>
      <c r="O88" s="25"/>
      <c r="P88" s="29"/>
      <c r="Q88" s="29"/>
      <c r="R88" s="29"/>
      <c r="S88" s="137">
        <f>IF(ISBLANK(TblTrvlDetails[[#This Row],[Location]]),0,IF(TblTrvlDetails[[#This Row],[D/I]]="I",VLOOKUP(TblTrvlDetails[[#This Row],[Location]],TblDom[],3,FALSE),VLOOKUP(TblTrvlDetails[[#This Row],[Location]],TblDom[],2,FALSE)))</f>
        <v>0</v>
      </c>
      <c r="T88" s="135">
        <f>IF($G88="Enter Date",0,
IF(AND($G88&lt;&gt;"Enter Date",$G88&lt;DATEVALUE("10/1/24")),
IFERROR((
IF(AND(TblTrvlDetails[[#This Row],[D/I]]="I",TblTrvlDetails[[#This Row],[M&amp;IE Rates/Day
based on Rate Type]]&gt;265),TblTrvlDetails[[#This Row],[M&amp;IE Rates/Day
based on Rate Type]]*Data!F70,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IF($G88&gt;=DATEVALUE("10/1/24"),IFERROR((
IF(AND(TblTrvlDetails[[#This Row],[D/I]]="I",TblTrvlDetails[[#This Row],[M&amp;IE Rates/Day
based on Rate Type]]&gt;265),TblTrvlDetails[[#This Row],[M&amp;IE Rates/Day
based on Rate Type]]*Data!F70,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88" s="135">
        <f>IF($G88="Enter Date",0,
IF(AND($G88&lt;&gt;"Enter Date",$G88&lt;DATEVALUE("10/1/24")),
IFERROR((
IF(AND(TblTrvlDetails[[#This Row],[D/I]]="I",TblTrvlDetails[[#This Row],[M&amp;IE Rates/Day
based on Rate Type]]&gt;265),TblTrvlDetails[[#This Row],[M&amp;IE Rates/Day
based on Rate Type]]*Data!F70,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IF($G88&gt;=DATEVALUE("10/1/24"),IFERROR((
IF(AND(TblTrvlDetails[[#This Row],[D/I]]="I",TblTrvlDetails[[#This Row],[M&amp;IE Rates/Day
based on Rate Type]]&gt;265),TblTrvlDetails[[#This Row],[M&amp;IE Rates/Day
based on Rate Type]]*Data!F70,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88" s="135">
        <f>IF($G88="Enter Date",0,
IF(AND($G88&lt;&gt;"Enter Date",$G88&lt;DATEVALUE("10/1/24")),
IFERROR((
IF(AND(TblTrvlDetails[[#This Row],[D/I]]="I",TblTrvlDetails[[#This Row],[M&amp;IE Rates/Day
based on Rate Type]]&gt;265),TblTrvlDetails[[#This Row],[M&amp;IE Rates/Day
based on Rate Type]]*Data!F70,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IF($G88&gt;=DATEVALUE("10/1/24"),IFERROR((
IF(AND(TblTrvlDetails[[#This Row],[D/I]]="I",TblTrvlDetails[[#This Row],[M&amp;IE Rates/Day
based on Rate Type]]&gt;265),TblTrvlDetails[[#This Row],[M&amp;IE Rates/Day
based on Rate Type]]*Data!F70,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88" s="135">
        <f>IF($G88="Enter Date",0,
IF(AND($G88&lt;&gt;"Enter Date",$G88&lt;DATEVALUE("10/1/24")),
IFERROR((
IF(AND(TblTrvlDetails[[#This Row],[D/I]]="I",TblTrvlDetails[[#This Row],[M&amp;IE Rates/Day
based on Rate Type]]&gt;265),TblTrvlDetails[[#This Row],[M&amp;IE Rates/Day
based on Rate Type]]*Data!F70,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IF($G88&gt;=DATEVALUE("10/1/24"),IFERROR((
IF(AND(TblTrvlDetails[[#This Row],[D/I]]="I",TblTrvlDetails[[#This Row],[M&amp;IE Rates/Day
based on Rate Type]]&gt;265),TblTrvlDetails[[#This Row],[M&amp;IE Rates/Day
based on Rate Type]]*Data!F70,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88" s="136">
        <f>IFERROR(SUM(L88:N88,P88:R88,(TblTrvlDetails[[#This Row],[Miles*]]*VLOOKUP("Car Mileage",TblTransport[#All],2,FALSE))),"")</f>
        <v>0</v>
      </c>
      <c r="Y88" s="66">
        <v>0</v>
      </c>
      <c r="Z88" s="95">
        <f>IF(MONTH(TblTrvlDetails[[#This Row],[Travel Date
required]])&lt;10,YEAR(TblTrvlDetails[[#This Row],[Travel Date
required]]),YEAR(TblTrvlDetails[[#This Row],[Travel Date
required]])+1)</f>
        <v>1900</v>
      </c>
      <c r="AA88" s="96" t="str">
        <f>CONCATENATE(TblTrvlDetails[[#This Row],[GSA FY]],TblTrvlDetails[[#This Row],[Full Amt]])</f>
        <v>19000</v>
      </c>
    </row>
    <row r="89" spans="2:27" ht="20.399999999999999" customHeight="1">
      <c r="B89" s="24"/>
      <c r="C89" s="25"/>
      <c r="D89" s="24"/>
      <c r="E89" s="26" t="str">
        <f>_xlfn.IFNA(IF(VLOOKUP(TblTrvlDetails[[#This Row],[Location]],TblDom[],2,FALSE)&lt;&gt;"International","D",IF(VLOOKUP(TblTrvlDetails[[#This Row],[Location]],TblDom[],2,FALSE)="International","I","")),"")</f>
        <v/>
      </c>
      <c r="F89"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89" s="27"/>
      <c r="H89" s="28">
        <v>0</v>
      </c>
      <c r="I89" s="28">
        <v>0</v>
      </c>
      <c r="J89" s="28">
        <v>0</v>
      </c>
      <c r="K89" s="28">
        <v>0</v>
      </c>
      <c r="L89"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9" s="29"/>
      <c r="N89" s="29"/>
      <c r="O89" s="25"/>
      <c r="P89" s="29"/>
      <c r="Q89" s="29"/>
      <c r="R89" s="29"/>
      <c r="S89" s="137">
        <f>IF(ISBLANK(TblTrvlDetails[[#This Row],[Location]]),0,IF(TblTrvlDetails[[#This Row],[D/I]]="I",VLOOKUP(TblTrvlDetails[[#This Row],[Location]],TblDom[],3,FALSE),VLOOKUP(TblTrvlDetails[[#This Row],[Location]],TblDom[],2,FALSE)))</f>
        <v>0</v>
      </c>
      <c r="T89" s="135">
        <f>IF($G89="Enter Date",0,
IF(AND($G89&lt;&gt;"Enter Date",$G89&lt;DATEVALUE("10/1/24")),
IFERROR((
IF(AND(TblTrvlDetails[[#This Row],[D/I]]="I",TblTrvlDetails[[#This Row],[M&amp;IE Rates/Day
based on Rate Type]]&gt;265),TblTrvlDetails[[#This Row],[M&amp;IE Rates/Day
based on Rate Type]]*Data!F71,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IF($G89&gt;=DATEVALUE("10/1/24"),IFERROR((
IF(AND(TblTrvlDetails[[#This Row],[D/I]]="I",TblTrvlDetails[[#This Row],[M&amp;IE Rates/Day
based on Rate Type]]&gt;265),TblTrvlDetails[[#This Row],[M&amp;IE Rates/Day
based on Rate Type]]*Data!F71,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89" s="135">
        <f>IF($G89="Enter Date",0,
IF(AND($G89&lt;&gt;"Enter Date",$G89&lt;DATEVALUE("10/1/24")),
IFERROR((
IF(AND(TblTrvlDetails[[#This Row],[D/I]]="I",TblTrvlDetails[[#This Row],[M&amp;IE Rates/Day
based on Rate Type]]&gt;265),TblTrvlDetails[[#This Row],[M&amp;IE Rates/Day
based on Rate Type]]*Data!F71,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IF($G89&gt;=DATEVALUE("10/1/24"),IFERROR((
IF(AND(TblTrvlDetails[[#This Row],[D/I]]="I",TblTrvlDetails[[#This Row],[M&amp;IE Rates/Day
based on Rate Type]]&gt;265),TblTrvlDetails[[#This Row],[M&amp;IE Rates/Day
based on Rate Type]]*Data!F71,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89" s="135">
        <f>IF($G89="Enter Date",0,
IF(AND($G89&lt;&gt;"Enter Date",$G89&lt;DATEVALUE("10/1/24")),
IFERROR((
IF(AND(TblTrvlDetails[[#This Row],[D/I]]="I",TblTrvlDetails[[#This Row],[M&amp;IE Rates/Day
based on Rate Type]]&gt;265),TblTrvlDetails[[#This Row],[M&amp;IE Rates/Day
based on Rate Type]]*Data!F71,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IF($G89&gt;=DATEVALUE("10/1/24"),IFERROR((
IF(AND(TblTrvlDetails[[#This Row],[D/I]]="I",TblTrvlDetails[[#This Row],[M&amp;IE Rates/Day
based on Rate Type]]&gt;265),TblTrvlDetails[[#This Row],[M&amp;IE Rates/Day
based on Rate Type]]*Data!F71,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89" s="135">
        <f>IF($G89="Enter Date",0,
IF(AND($G89&lt;&gt;"Enter Date",$G89&lt;DATEVALUE("10/1/24")),
IFERROR((
IF(AND(TblTrvlDetails[[#This Row],[D/I]]="I",TblTrvlDetails[[#This Row],[M&amp;IE Rates/Day
based on Rate Type]]&gt;265),TblTrvlDetails[[#This Row],[M&amp;IE Rates/Day
based on Rate Type]]*Data!F71,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IF($G89&gt;=DATEVALUE("10/1/24"),IFERROR((
IF(AND(TblTrvlDetails[[#This Row],[D/I]]="I",TblTrvlDetails[[#This Row],[M&amp;IE Rates/Day
based on Rate Type]]&gt;265),TblTrvlDetails[[#This Row],[M&amp;IE Rates/Day
based on Rate Type]]*Data!F71,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89" s="136">
        <f>IFERROR(SUM(L89:N89,P89:R89,(TblTrvlDetails[[#This Row],[Miles*]]*VLOOKUP("Car Mileage",TblTransport[#All],2,FALSE))),"")</f>
        <v>0</v>
      </c>
      <c r="Y89" s="66">
        <v>0</v>
      </c>
      <c r="Z89" s="95">
        <f>IF(MONTH(TblTrvlDetails[[#This Row],[Travel Date
required]])&lt;10,YEAR(TblTrvlDetails[[#This Row],[Travel Date
required]]),YEAR(TblTrvlDetails[[#This Row],[Travel Date
required]])+1)</f>
        <v>1900</v>
      </c>
      <c r="AA89" s="96" t="str">
        <f>CONCATENATE(TblTrvlDetails[[#This Row],[GSA FY]],TblTrvlDetails[[#This Row],[Full Amt]])</f>
        <v>19000</v>
      </c>
    </row>
    <row r="90" spans="2:27" ht="20.399999999999999" customHeight="1">
      <c r="B90" s="24"/>
      <c r="C90" s="25"/>
      <c r="D90" s="24"/>
      <c r="E90" s="26" t="str">
        <f>_xlfn.IFNA(IF(VLOOKUP(TblTrvlDetails[[#This Row],[Location]],TblDom[],2,FALSE)&lt;&gt;"International","D",IF(VLOOKUP(TblTrvlDetails[[#This Row],[Location]],TblDom[],2,FALSE)="International","I","")),"")</f>
        <v/>
      </c>
      <c r="F90"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90" s="27"/>
      <c r="H90" s="28">
        <v>0</v>
      </c>
      <c r="I90" s="28">
        <v>0</v>
      </c>
      <c r="J90" s="28">
        <v>0</v>
      </c>
      <c r="K90" s="28">
        <v>0</v>
      </c>
      <c r="L90"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0" s="29"/>
      <c r="N90" s="29"/>
      <c r="O90" s="25"/>
      <c r="P90" s="29"/>
      <c r="Q90" s="29"/>
      <c r="R90" s="29"/>
      <c r="S90" s="137">
        <f>IF(ISBLANK(TblTrvlDetails[[#This Row],[Location]]),0,IF(TblTrvlDetails[[#This Row],[D/I]]="I",VLOOKUP(TblTrvlDetails[[#This Row],[Location]],TblDom[],3,FALSE),VLOOKUP(TblTrvlDetails[[#This Row],[Location]],TblDom[],2,FALSE)))</f>
        <v>0</v>
      </c>
      <c r="T90" s="135">
        <f>IF($G90="Enter Date",0,
IF(AND($G90&lt;&gt;"Enter Date",$G90&lt;DATEVALUE("10/1/24")),
IFERROR((
IF(AND(TblTrvlDetails[[#This Row],[D/I]]="I",TblTrvlDetails[[#This Row],[M&amp;IE Rates/Day
based on Rate Type]]&gt;265),TblTrvlDetails[[#This Row],[M&amp;IE Rates/Day
based on Rate Type]]*Data!F72,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IF($G90&gt;=DATEVALUE("10/1/24"),IFERROR((
IF(AND(TblTrvlDetails[[#This Row],[D/I]]="I",TblTrvlDetails[[#This Row],[M&amp;IE Rates/Day
based on Rate Type]]&gt;265),TblTrvlDetails[[#This Row],[M&amp;IE Rates/Day
based on Rate Type]]*Data!F72,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90" s="135">
        <f>IF($G90="Enter Date",0,
IF(AND($G90&lt;&gt;"Enter Date",$G90&lt;DATEVALUE("10/1/24")),
IFERROR((
IF(AND(TblTrvlDetails[[#This Row],[D/I]]="I",TblTrvlDetails[[#This Row],[M&amp;IE Rates/Day
based on Rate Type]]&gt;265),TblTrvlDetails[[#This Row],[M&amp;IE Rates/Day
based on Rate Type]]*Data!F72,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IF($G90&gt;=DATEVALUE("10/1/24"),IFERROR((
IF(AND(TblTrvlDetails[[#This Row],[D/I]]="I",TblTrvlDetails[[#This Row],[M&amp;IE Rates/Day
based on Rate Type]]&gt;265),TblTrvlDetails[[#This Row],[M&amp;IE Rates/Day
based on Rate Type]]*Data!F72,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90" s="135">
        <f>IF($G90="Enter Date",0,
IF(AND($G90&lt;&gt;"Enter Date",$G90&lt;DATEVALUE("10/1/24")),
IFERROR((
IF(AND(TblTrvlDetails[[#This Row],[D/I]]="I",TblTrvlDetails[[#This Row],[M&amp;IE Rates/Day
based on Rate Type]]&gt;265),TblTrvlDetails[[#This Row],[M&amp;IE Rates/Day
based on Rate Type]]*Data!F72,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IF($G90&gt;=DATEVALUE("10/1/24"),IFERROR((
IF(AND(TblTrvlDetails[[#This Row],[D/I]]="I",TblTrvlDetails[[#This Row],[M&amp;IE Rates/Day
based on Rate Type]]&gt;265),TblTrvlDetails[[#This Row],[M&amp;IE Rates/Day
based on Rate Type]]*Data!F72,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90" s="135">
        <f>IF($G90="Enter Date",0,
IF(AND($G90&lt;&gt;"Enter Date",$G90&lt;DATEVALUE("10/1/24")),
IFERROR((
IF(AND(TblTrvlDetails[[#This Row],[D/I]]="I",TblTrvlDetails[[#This Row],[M&amp;IE Rates/Day
based on Rate Type]]&gt;265),TblTrvlDetails[[#This Row],[M&amp;IE Rates/Day
based on Rate Type]]*Data!F72,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IF($G90&gt;=DATEVALUE("10/1/24"),IFERROR((
IF(AND(TblTrvlDetails[[#This Row],[D/I]]="I",TblTrvlDetails[[#This Row],[M&amp;IE Rates/Day
based on Rate Type]]&gt;265),TblTrvlDetails[[#This Row],[M&amp;IE Rates/Day
based on Rate Type]]*Data!F72,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90" s="136">
        <f>IFERROR(SUM(L90:N90,P90:R90,(TblTrvlDetails[[#This Row],[Miles*]]*VLOOKUP("Car Mileage",TblTransport[#All],2,FALSE))),"")</f>
        <v>0</v>
      </c>
      <c r="Y90" s="66">
        <v>0</v>
      </c>
      <c r="Z90" s="95">
        <f>IF(MONTH(TblTrvlDetails[[#This Row],[Travel Date
required]])&lt;10,YEAR(TblTrvlDetails[[#This Row],[Travel Date
required]]),YEAR(TblTrvlDetails[[#This Row],[Travel Date
required]])+1)</f>
        <v>1900</v>
      </c>
      <c r="AA90" s="96" t="str">
        <f>CONCATENATE(TblTrvlDetails[[#This Row],[GSA FY]],TblTrvlDetails[[#This Row],[Full Amt]])</f>
        <v>19000</v>
      </c>
    </row>
    <row r="91" spans="2:27" ht="20.399999999999999" customHeight="1">
      <c r="B91" s="24"/>
      <c r="C91" s="25"/>
      <c r="D91" s="24"/>
      <c r="E91" s="26" t="str">
        <f>_xlfn.IFNA(IF(VLOOKUP(TblTrvlDetails[[#This Row],[Location]],TblDom[],2,FALSE)&lt;&gt;"International","D",IF(VLOOKUP(TblTrvlDetails[[#This Row],[Location]],TblDom[],2,FALSE)="International","I","")),"")</f>
        <v/>
      </c>
      <c r="F91"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91" s="27"/>
      <c r="H91" s="28">
        <v>0</v>
      </c>
      <c r="I91" s="28">
        <v>0</v>
      </c>
      <c r="J91" s="28">
        <v>0</v>
      </c>
      <c r="K91" s="28">
        <v>0</v>
      </c>
      <c r="L91"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1" s="29"/>
      <c r="N91" s="29"/>
      <c r="O91" s="25"/>
      <c r="P91" s="29"/>
      <c r="Q91" s="29"/>
      <c r="R91" s="29"/>
      <c r="S91" s="137">
        <f>IF(ISBLANK(TblTrvlDetails[[#This Row],[Location]]),0,IF(TblTrvlDetails[[#This Row],[D/I]]="I",VLOOKUP(TblTrvlDetails[[#This Row],[Location]],TblDom[],3,FALSE),VLOOKUP(TblTrvlDetails[[#This Row],[Location]],TblDom[],2,FALSE)))</f>
        <v>0</v>
      </c>
      <c r="T91" s="135">
        <f>IF($G91="Enter Date",0,
IF(AND($G91&lt;&gt;"Enter Date",$G91&lt;DATEVALUE("10/1/24")),
IFERROR((
IF(AND(TblTrvlDetails[[#This Row],[D/I]]="I",TblTrvlDetails[[#This Row],[M&amp;IE Rates/Day
based on Rate Type]]&gt;265),TblTrvlDetails[[#This Row],[M&amp;IE Rates/Day
based on Rate Type]]*Data!F73,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IF($G91&gt;=DATEVALUE("10/1/24"),IFERROR((
IF(AND(TblTrvlDetails[[#This Row],[D/I]]="I",TblTrvlDetails[[#This Row],[M&amp;IE Rates/Day
based on Rate Type]]&gt;265),TblTrvlDetails[[#This Row],[M&amp;IE Rates/Day
based on Rate Type]]*Data!F73,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91" s="135">
        <f>IF($G91="Enter Date",0,
IF(AND($G91&lt;&gt;"Enter Date",$G91&lt;DATEVALUE("10/1/24")),
IFERROR((
IF(AND(TblTrvlDetails[[#This Row],[D/I]]="I",TblTrvlDetails[[#This Row],[M&amp;IE Rates/Day
based on Rate Type]]&gt;265),TblTrvlDetails[[#This Row],[M&amp;IE Rates/Day
based on Rate Type]]*Data!F73,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IF($G91&gt;=DATEVALUE("10/1/24"),IFERROR((
IF(AND(TblTrvlDetails[[#This Row],[D/I]]="I",TblTrvlDetails[[#This Row],[M&amp;IE Rates/Day
based on Rate Type]]&gt;265),TblTrvlDetails[[#This Row],[M&amp;IE Rates/Day
based on Rate Type]]*Data!F73,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91" s="135">
        <f>IF($G91="Enter Date",0,
IF(AND($G91&lt;&gt;"Enter Date",$G91&lt;DATEVALUE("10/1/24")),
IFERROR((
IF(AND(TblTrvlDetails[[#This Row],[D/I]]="I",TblTrvlDetails[[#This Row],[M&amp;IE Rates/Day
based on Rate Type]]&gt;265),TblTrvlDetails[[#This Row],[M&amp;IE Rates/Day
based on Rate Type]]*Data!F73,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IF($G91&gt;=DATEVALUE("10/1/24"),IFERROR((
IF(AND(TblTrvlDetails[[#This Row],[D/I]]="I",TblTrvlDetails[[#This Row],[M&amp;IE Rates/Day
based on Rate Type]]&gt;265),TblTrvlDetails[[#This Row],[M&amp;IE Rates/Day
based on Rate Type]]*Data!F73,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91" s="135">
        <f>IF($G91="Enter Date",0,
IF(AND($G91&lt;&gt;"Enter Date",$G91&lt;DATEVALUE("10/1/24")),
IFERROR((
IF(AND(TblTrvlDetails[[#This Row],[D/I]]="I",TblTrvlDetails[[#This Row],[M&amp;IE Rates/Day
based on Rate Type]]&gt;265),TblTrvlDetails[[#This Row],[M&amp;IE Rates/Day
based on Rate Type]]*Data!F73,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IF($G91&gt;=DATEVALUE("10/1/24"),IFERROR((
IF(AND(TblTrvlDetails[[#This Row],[D/I]]="I",TblTrvlDetails[[#This Row],[M&amp;IE Rates/Day
based on Rate Type]]&gt;265),TblTrvlDetails[[#This Row],[M&amp;IE Rates/Day
based on Rate Type]]*Data!F73,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91" s="136">
        <f>IFERROR(SUM(L91:N91,P91:R91,(TblTrvlDetails[[#This Row],[Miles*]]*VLOOKUP("Car Mileage",TblTransport[#All],2,FALSE))),"")</f>
        <v>0</v>
      </c>
      <c r="Y91" s="66">
        <v>0</v>
      </c>
      <c r="Z91" s="95">
        <f>IF(MONTH(TblTrvlDetails[[#This Row],[Travel Date
required]])&lt;10,YEAR(TblTrvlDetails[[#This Row],[Travel Date
required]]),YEAR(TblTrvlDetails[[#This Row],[Travel Date
required]])+1)</f>
        <v>1900</v>
      </c>
      <c r="AA91" s="96" t="str">
        <f>CONCATENATE(TblTrvlDetails[[#This Row],[GSA FY]],TblTrvlDetails[[#This Row],[Full Amt]])</f>
        <v>19000</v>
      </c>
    </row>
    <row r="92" spans="2:27" ht="20.399999999999999" customHeight="1">
      <c r="B92" s="24"/>
      <c r="C92" s="25"/>
      <c r="D92" s="24"/>
      <c r="E92" s="26" t="str">
        <f>_xlfn.IFNA(IF(VLOOKUP(TblTrvlDetails[[#This Row],[Location]],TblDom[],2,FALSE)&lt;&gt;"International","D",IF(VLOOKUP(TblTrvlDetails[[#This Row],[Location]],TblDom[],2,FALSE)="International","I","")),"")</f>
        <v/>
      </c>
      <c r="F92"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92" s="27"/>
      <c r="H92" s="28">
        <v>0</v>
      </c>
      <c r="I92" s="28">
        <v>0</v>
      </c>
      <c r="J92" s="28">
        <v>0</v>
      </c>
      <c r="K92" s="28">
        <v>0</v>
      </c>
      <c r="L92"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2" s="29"/>
      <c r="N92" s="29"/>
      <c r="O92" s="25"/>
      <c r="P92" s="29"/>
      <c r="Q92" s="29"/>
      <c r="R92" s="29"/>
      <c r="S92" s="137">
        <f>IF(ISBLANK(TblTrvlDetails[[#This Row],[Location]]),0,IF(TblTrvlDetails[[#This Row],[D/I]]="I",VLOOKUP(TblTrvlDetails[[#This Row],[Location]],TblDom[],3,FALSE),VLOOKUP(TblTrvlDetails[[#This Row],[Location]],TblDom[],2,FALSE)))</f>
        <v>0</v>
      </c>
      <c r="T92" s="135">
        <f>IF($G92="Enter Date",0,
IF(AND($G92&lt;&gt;"Enter Date",$G92&lt;DATEVALUE("10/1/24")),
IFERROR((
IF(AND(TblTrvlDetails[[#This Row],[D/I]]="I",TblTrvlDetails[[#This Row],[M&amp;IE Rates/Day
based on Rate Type]]&gt;265),TblTrvlDetails[[#This Row],[M&amp;IE Rates/Day
based on Rate Type]]*Data!F74,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IF($G92&gt;=DATEVALUE("10/1/24"),IFERROR((
IF(AND(TblTrvlDetails[[#This Row],[D/I]]="I",TblTrvlDetails[[#This Row],[M&amp;IE Rates/Day
based on Rate Type]]&gt;265),TblTrvlDetails[[#This Row],[M&amp;IE Rates/Day
based on Rate Type]]*Data!F74,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92" s="135">
        <f>IF($G92="Enter Date",0,
IF(AND($G92&lt;&gt;"Enter Date",$G92&lt;DATEVALUE("10/1/24")),
IFERROR((
IF(AND(TblTrvlDetails[[#This Row],[D/I]]="I",TblTrvlDetails[[#This Row],[M&amp;IE Rates/Day
based on Rate Type]]&gt;265),TblTrvlDetails[[#This Row],[M&amp;IE Rates/Day
based on Rate Type]]*Data!F74,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IF($G92&gt;=DATEVALUE("10/1/24"),IFERROR((
IF(AND(TblTrvlDetails[[#This Row],[D/I]]="I",TblTrvlDetails[[#This Row],[M&amp;IE Rates/Day
based on Rate Type]]&gt;265),TblTrvlDetails[[#This Row],[M&amp;IE Rates/Day
based on Rate Type]]*Data!F74,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92" s="135">
        <f>IF($G92="Enter Date",0,
IF(AND($G92&lt;&gt;"Enter Date",$G92&lt;DATEVALUE("10/1/24")),
IFERROR((
IF(AND(TblTrvlDetails[[#This Row],[D/I]]="I",TblTrvlDetails[[#This Row],[M&amp;IE Rates/Day
based on Rate Type]]&gt;265),TblTrvlDetails[[#This Row],[M&amp;IE Rates/Day
based on Rate Type]]*Data!F74,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IF($G92&gt;=DATEVALUE("10/1/24"),IFERROR((
IF(AND(TblTrvlDetails[[#This Row],[D/I]]="I",TblTrvlDetails[[#This Row],[M&amp;IE Rates/Day
based on Rate Type]]&gt;265),TblTrvlDetails[[#This Row],[M&amp;IE Rates/Day
based on Rate Type]]*Data!F74,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92" s="135">
        <f>IF($G92="Enter Date",0,
IF(AND($G92&lt;&gt;"Enter Date",$G92&lt;DATEVALUE("10/1/24")),
IFERROR((
IF(AND(TblTrvlDetails[[#This Row],[D/I]]="I",TblTrvlDetails[[#This Row],[M&amp;IE Rates/Day
based on Rate Type]]&gt;265),TblTrvlDetails[[#This Row],[M&amp;IE Rates/Day
based on Rate Type]]*Data!F74,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IF($G92&gt;=DATEVALUE("10/1/24"),IFERROR((
IF(AND(TblTrvlDetails[[#This Row],[D/I]]="I",TblTrvlDetails[[#This Row],[M&amp;IE Rates/Day
based on Rate Type]]&gt;265),TblTrvlDetails[[#This Row],[M&amp;IE Rates/Day
based on Rate Type]]*Data!F74,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92" s="136">
        <f>IFERROR(SUM(L92:N92,P92:R92,(TblTrvlDetails[[#This Row],[Miles*]]*VLOOKUP("Car Mileage",TblTransport[#All],2,FALSE))),"")</f>
        <v>0</v>
      </c>
      <c r="Y92" s="66">
        <v>0</v>
      </c>
      <c r="Z92" s="95">
        <f>IF(MONTH(TblTrvlDetails[[#This Row],[Travel Date
required]])&lt;10,YEAR(TblTrvlDetails[[#This Row],[Travel Date
required]]),YEAR(TblTrvlDetails[[#This Row],[Travel Date
required]])+1)</f>
        <v>1900</v>
      </c>
      <c r="AA92" s="96" t="str">
        <f>CONCATENATE(TblTrvlDetails[[#This Row],[GSA FY]],TblTrvlDetails[[#This Row],[Full Amt]])</f>
        <v>19000</v>
      </c>
    </row>
    <row r="93" spans="2:27" ht="20.399999999999999" customHeight="1">
      <c r="B93" s="24"/>
      <c r="C93" s="25"/>
      <c r="D93" s="24"/>
      <c r="E93" s="26" t="str">
        <f>_xlfn.IFNA(IF(VLOOKUP(TblTrvlDetails[[#This Row],[Location]],TblDom[],2,FALSE)&lt;&gt;"International","D",IF(VLOOKUP(TblTrvlDetails[[#This Row],[Location]],TblDom[],2,FALSE)="International","I","")),"")</f>
        <v/>
      </c>
      <c r="F93"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93" s="27"/>
      <c r="H93" s="28">
        <v>0</v>
      </c>
      <c r="I93" s="28">
        <v>0</v>
      </c>
      <c r="J93" s="28">
        <v>0</v>
      </c>
      <c r="K93" s="28">
        <v>0</v>
      </c>
      <c r="L93"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3" s="29"/>
      <c r="N93" s="29"/>
      <c r="O93" s="25"/>
      <c r="P93" s="29"/>
      <c r="Q93" s="29"/>
      <c r="R93" s="29"/>
      <c r="S93" s="137">
        <f>IF(ISBLANK(TblTrvlDetails[[#This Row],[Location]]),0,IF(TblTrvlDetails[[#This Row],[D/I]]="I",VLOOKUP(TblTrvlDetails[[#This Row],[Location]],TblDom[],3,FALSE),VLOOKUP(TblTrvlDetails[[#This Row],[Location]],TblDom[],2,FALSE)))</f>
        <v>0</v>
      </c>
      <c r="T93" s="135">
        <f>IF($G93="Enter Date",0,
IF(AND($G93&lt;&gt;"Enter Date",$G93&lt;DATEVALUE("10/1/24")),
IFERROR((
IF(AND(TblTrvlDetails[[#This Row],[D/I]]="I",TblTrvlDetails[[#This Row],[M&amp;IE Rates/Day
based on Rate Type]]&gt;265),TblTrvlDetails[[#This Row],[M&amp;IE Rates/Day
based on Rate Type]]*Data!F75,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IF($G93&gt;=DATEVALUE("10/1/24"),IFERROR((
IF(AND(TblTrvlDetails[[#This Row],[D/I]]="I",TblTrvlDetails[[#This Row],[M&amp;IE Rates/Day
based on Rate Type]]&gt;265),TblTrvlDetails[[#This Row],[M&amp;IE Rates/Day
based on Rate Type]]*Data!F75,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93" s="135">
        <f>IF($G93="Enter Date",0,
IF(AND($G93&lt;&gt;"Enter Date",$G93&lt;DATEVALUE("10/1/24")),
IFERROR((
IF(AND(TblTrvlDetails[[#This Row],[D/I]]="I",TblTrvlDetails[[#This Row],[M&amp;IE Rates/Day
based on Rate Type]]&gt;265),TblTrvlDetails[[#This Row],[M&amp;IE Rates/Day
based on Rate Type]]*Data!F75,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IF($G93&gt;=DATEVALUE("10/1/24"),IFERROR((
IF(AND(TblTrvlDetails[[#This Row],[D/I]]="I",TblTrvlDetails[[#This Row],[M&amp;IE Rates/Day
based on Rate Type]]&gt;265),TblTrvlDetails[[#This Row],[M&amp;IE Rates/Day
based on Rate Type]]*Data!F75,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93" s="135">
        <f>IF($G93="Enter Date",0,
IF(AND($G93&lt;&gt;"Enter Date",$G93&lt;DATEVALUE("10/1/24")),
IFERROR((
IF(AND(TblTrvlDetails[[#This Row],[D/I]]="I",TblTrvlDetails[[#This Row],[M&amp;IE Rates/Day
based on Rate Type]]&gt;265),TblTrvlDetails[[#This Row],[M&amp;IE Rates/Day
based on Rate Type]]*Data!F75,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IF($G93&gt;=DATEVALUE("10/1/24"),IFERROR((
IF(AND(TblTrvlDetails[[#This Row],[D/I]]="I",TblTrvlDetails[[#This Row],[M&amp;IE Rates/Day
based on Rate Type]]&gt;265),TblTrvlDetails[[#This Row],[M&amp;IE Rates/Day
based on Rate Type]]*Data!F75,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93" s="135">
        <f>IF($G93="Enter Date",0,
IF(AND($G93&lt;&gt;"Enter Date",$G93&lt;DATEVALUE("10/1/24")),
IFERROR((
IF(AND(TblTrvlDetails[[#This Row],[D/I]]="I",TblTrvlDetails[[#This Row],[M&amp;IE Rates/Day
based on Rate Type]]&gt;265),TblTrvlDetails[[#This Row],[M&amp;IE Rates/Day
based on Rate Type]]*Data!F75,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IF($G93&gt;=DATEVALUE("10/1/24"),IFERROR((
IF(AND(TblTrvlDetails[[#This Row],[D/I]]="I",TblTrvlDetails[[#This Row],[M&amp;IE Rates/Day
based on Rate Type]]&gt;265),TblTrvlDetails[[#This Row],[M&amp;IE Rates/Day
based on Rate Type]]*Data!F75,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93" s="136">
        <f>IFERROR(SUM(L93:N93,P93:R93,(TblTrvlDetails[[#This Row],[Miles*]]*VLOOKUP("Car Mileage",TblTransport[#All],2,FALSE))),"")</f>
        <v>0</v>
      </c>
      <c r="Y93" s="66">
        <v>0</v>
      </c>
      <c r="Z93" s="95">
        <f>IF(MONTH(TblTrvlDetails[[#This Row],[Travel Date
required]])&lt;10,YEAR(TblTrvlDetails[[#This Row],[Travel Date
required]]),YEAR(TblTrvlDetails[[#This Row],[Travel Date
required]])+1)</f>
        <v>1900</v>
      </c>
      <c r="AA93" s="96" t="str">
        <f>CONCATENATE(TblTrvlDetails[[#This Row],[GSA FY]],TblTrvlDetails[[#This Row],[Full Amt]])</f>
        <v>19000</v>
      </c>
    </row>
    <row r="94" spans="2:27" ht="20.399999999999999" customHeight="1">
      <c r="B94" s="24"/>
      <c r="C94" s="25"/>
      <c r="D94" s="24"/>
      <c r="E94" s="26" t="str">
        <f>_xlfn.IFNA(IF(VLOOKUP(TblTrvlDetails[[#This Row],[Location]],TblDom[],2,FALSE)&lt;&gt;"International","D",IF(VLOOKUP(TblTrvlDetails[[#This Row],[Location]],TblDom[],2,FALSE)="International","I","")),"")</f>
        <v/>
      </c>
      <c r="F94"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94" s="27"/>
      <c r="H94" s="28">
        <v>0</v>
      </c>
      <c r="I94" s="28">
        <v>0</v>
      </c>
      <c r="J94" s="28">
        <v>0</v>
      </c>
      <c r="K94" s="28">
        <v>0</v>
      </c>
      <c r="L94"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4" s="29"/>
      <c r="N94" s="29"/>
      <c r="O94" s="25"/>
      <c r="P94" s="29"/>
      <c r="Q94" s="29"/>
      <c r="R94" s="29"/>
      <c r="S94" s="137">
        <f>IF(ISBLANK(TblTrvlDetails[[#This Row],[Location]]),0,IF(TblTrvlDetails[[#This Row],[D/I]]="I",VLOOKUP(TblTrvlDetails[[#This Row],[Location]],TblDom[],3,FALSE),VLOOKUP(TblTrvlDetails[[#This Row],[Location]],TblDom[],2,FALSE)))</f>
        <v>0</v>
      </c>
      <c r="T94" s="135">
        <f>IF($G94="Enter Date",0,
IF(AND($G94&lt;&gt;"Enter Date",$G94&lt;DATEVALUE("10/1/24")),
IFERROR((
IF(AND(TblTrvlDetails[[#This Row],[D/I]]="I",TblTrvlDetails[[#This Row],[M&amp;IE Rates/Day
based on Rate Type]]&gt;265),TblTrvlDetails[[#This Row],[M&amp;IE Rates/Day
based on Rate Type]]*Data!F76,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IF($G94&gt;=DATEVALUE("10/1/24"),IFERROR((
IF(AND(TblTrvlDetails[[#This Row],[D/I]]="I",TblTrvlDetails[[#This Row],[M&amp;IE Rates/Day
based on Rate Type]]&gt;265),TblTrvlDetails[[#This Row],[M&amp;IE Rates/Day
based on Rate Type]]*Data!F76,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94" s="135">
        <f>IF($G94="Enter Date",0,
IF(AND($G94&lt;&gt;"Enter Date",$G94&lt;DATEVALUE("10/1/24")),
IFERROR((
IF(AND(TblTrvlDetails[[#This Row],[D/I]]="I",TblTrvlDetails[[#This Row],[M&amp;IE Rates/Day
based on Rate Type]]&gt;265),TblTrvlDetails[[#This Row],[M&amp;IE Rates/Day
based on Rate Type]]*Data!F76,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IF($G94&gt;=DATEVALUE("10/1/24"),IFERROR((
IF(AND(TblTrvlDetails[[#This Row],[D/I]]="I",TblTrvlDetails[[#This Row],[M&amp;IE Rates/Day
based on Rate Type]]&gt;265),TblTrvlDetails[[#This Row],[M&amp;IE Rates/Day
based on Rate Type]]*Data!F76,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94" s="135">
        <f>IF($G94="Enter Date",0,
IF(AND($G94&lt;&gt;"Enter Date",$G94&lt;DATEVALUE("10/1/24")),
IFERROR((
IF(AND(TblTrvlDetails[[#This Row],[D/I]]="I",TblTrvlDetails[[#This Row],[M&amp;IE Rates/Day
based on Rate Type]]&gt;265),TblTrvlDetails[[#This Row],[M&amp;IE Rates/Day
based on Rate Type]]*Data!F76,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IF($G94&gt;=DATEVALUE("10/1/24"),IFERROR((
IF(AND(TblTrvlDetails[[#This Row],[D/I]]="I",TblTrvlDetails[[#This Row],[M&amp;IE Rates/Day
based on Rate Type]]&gt;265),TblTrvlDetails[[#This Row],[M&amp;IE Rates/Day
based on Rate Type]]*Data!F76,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94" s="135">
        <f>IF($G94="Enter Date",0,
IF(AND($G94&lt;&gt;"Enter Date",$G94&lt;DATEVALUE("10/1/24")),
IFERROR((
IF(AND(TblTrvlDetails[[#This Row],[D/I]]="I",TblTrvlDetails[[#This Row],[M&amp;IE Rates/Day
based on Rate Type]]&gt;265),TblTrvlDetails[[#This Row],[M&amp;IE Rates/Day
based on Rate Type]]*Data!F76,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IF($G94&gt;=DATEVALUE("10/1/24"),IFERROR((
IF(AND(TblTrvlDetails[[#This Row],[D/I]]="I",TblTrvlDetails[[#This Row],[M&amp;IE Rates/Day
based on Rate Type]]&gt;265),TblTrvlDetails[[#This Row],[M&amp;IE Rates/Day
based on Rate Type]]*Data!F76,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94" s="136">
        <f>IFERROR(SUM(L94:N94,P94:R94,(TblTrvlDetails[[#This Row],[Miles*]]*VLOOKUP("Car Mileage",TblTransport[#All],2,FALSE))),"")</f>
        <v>0</v>
      </c>
      <c r="Y94" s="66">
        <v>0</v>
      </c>
      <c r="Z94" s="95">
        <f>IF(MONTH(TblTrvlDetails[[#This Row],[Travel Date
required]])&lt;10,YEAR(TblTrvlDetails[[#This Row],[Travel Date
required]]),YEAR(TblTrvlDetails[[#This Row],[Travel Date
required]])+1)</f>
        <v>1900</v>
      </c>
      <c r="AA94" s="96" t="str">
        <f>CONCATENATE(TblTrvlDetails[[#This Row],[GSA FY]],TblTrvlDetails[[#This Row],[Full Amt]])</f>
        <v>19000</v>
      </c>
    </row>
    <row r="95" spans="2:27" ht="20.399999999999999" customHeight="1">
      <c r="B95" s="24"/>
      <c r="C95" s="25"/>
      <c r="D95" s="24"/>
      <c r="E95" s="26" t="str">
        <f>_xlfn.IFNA(IF(VLOOKUP(TblTrvlDetails[[#This Row],[Location]],TblDom[],2,FALSE)&lt;&gt;"International","D",IF(VLOOKUP(TblTrvlDetails[[#This Row],[Location]],TblDom[],2,FALSE)="International","I","")),"")</f>
        <v/>
      </c>
      <c r="F95"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95" s="27"/>
      <c r="H95" s="28">
        <v>0</v>
      </c>
      <c r="I95" s="28">
        <v>0</v>
      </c>
      <c r="J95" s="28">
        <v>0</v>
      </c>
      <c r="K95" s="28">
        <v>0</v>
      </c>
      <c r="L95"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5" s="29"/>
      <c r="N95" s="29"/>
      <c r="O95" s="25"/>
      <c r="P95" s="29"/>
      <c r="Q95" s="29"/>
      <c r="R95" s="29"/>
      <c r="S95" s="137">
        <f>IF(ISBLANK(TblTrvlDetails[[#This Row],[Location]]),0,IF(TblTrvlDetails[[#This Row],[D/I]]="I",VLOOKUP(TblTrvlDetails[[#This Row],[Location]],TblDom[],3,FALSE),VLOOKUP(TblTrvlDetails[[#This Row],[Location]],TblDom[],2,FALSE)))</f>
        <v>0</v>
      </c>
      <c r="T95" s="135">
        <f>IF($G95="Enter Date",0,
IF(AND($G95&lt;&gt;"Enter Date",$G95&lt;DATEVALUE("10/1/24")),
IFERROR((
IF(AND(TblTrvlDetails[[#This Row],[D/I]]="I",TblTrvlDetails[[#This Row],[M&amp;IE Rates/Day
based on Rate Type]]&gt;265),TblTrvlDetails[[#This Row],[M&amp;IE Rates/Day
based on Rate Type]]*Data!F77,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IF($G95&gt;=DATEVALUE("10/1/24"),IFERROR((
IF(AND(TblTrvlDetails[[#This Row],[D/I]]="I",TblTrvlDetails[[#This Row],[M&amp;IE Rates/Day
based on Rate Type]]&gt;265),TblTrvlDetails[[#This Row],[M&amp;IE Rates/Day
based on Rate Type]]*Data!F77,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95" s="135">
        <f>IF($G95="Enter Date",0,
IF(AND($G95&lt;&gt;"Enter Date",$G95&lt;DATEVALUE("10/1/24")),
IFERROR((
IF(AND(TblTrvlDetails[[#This Row],[D/I]]="I",TblTrvlDetails[[#This Row],[M&amp;IE Rates/Day
based on Rate Type]]&gt;265),TblTrvlDetails[[#This Row],[M&amp;IE Rates/Day
based on Rate Type]]*Data!F77,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IF($G95&gt;=DATEVALUE("10/1/24"),IFERROR((
IF(AND(TblTrvlDetails[[#This Row],[D/I]]="I",TblTrvlDetails[[#This Row],[M&amp;IE Rates/Day
based on Rate Type]]&gt;265),TblTrvlDetails[[#This Row],[M&amp;IE Rates/Day
based on Rate Type]]*Data!F77,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95" s="135">
        <f>IF($G95="Enter Date",0,
IF(AND($G95&lt;&gt;"Enter Date",$G95&lt;DATEVALUE("10/1/24")),
IFERROR((
IF(AND(TblTrvlDetails[[#This Row],[D/I]]="I",TblTrvlDetails[[#This Row],[M&amp;IE Rates/Day
based on Rate Type]]&gt;265),TblTrvlDetails[[#This Row],[M&amp;IE Rates/Day
based on Rate Type]]*Data!F77,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IF($G95&gt;=DATEVALUE("10/1/24"),IFERROR((
IF(AND(TblTrvlDetails[[#This Row],[D/I]]="I",TblTrvlDetails[[#This Row],[M&amp;IE Rates/Day
based on Rate Type]]&gt;265),TblTrvlDetails[[#This Row],[M&amp;IE Rates/Day
based on Rate Type]]*Data!F77,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95" s="135">
        <f>IF($G95="Enter Date",0,
IF(AND($G95&lt;&gt;"Enter Date",$G95&lt;DATEVALUE("10/1/24")),
IFERROR((
IF(AND(TblTrvlDetails[[#This Row],[D/I]]="I",TblTrvlDetails[[#This Row],[M&amp;IE Rates/Day
based on Rate Type]]&gt;265),TblTrvlDetails[[#This Row],[M&amp;IE Rates/Day
based on Rate Type]]*Data!F77,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IF($G95&gt;=DATEVALUE("10/1/24"),IFERROR((
IF(AND(TblTrvlDetails[[#This Row],[D/I]]="I",TblTrvlDetails[[#This Row],[M&amp;IE Rates/Day
based on Rate Type]]&gt;265),TblTrvlDetails[[#This Row],[M&amp;IE Rates/Day
based on Rate Type]]*Data!F77,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95" s="136">
        <f>IFERROR(SUM(L95:N95,P95:R95,(TblTrvlDetails[[#This Row],[Miles*]]*VLOOKUP("Car Mileage",TblTransport[#All],2,FALSE))),"")</f>
        <v>0</v>
      </c>
      <c r="Y95" s="66">
        <v>0</v>
      </c>
      <c r="Z95" s="95">
        <f>IF(MONTH(TblTrvlDetails[[#This Row],[Travel Date
required]])&lt;10,YEAR(TblTrvlDetails[[#This Row],[Travel Date
required]]),YEAR(TblTrvlDetails[[#This Row],[Travel Date
required]])+1)</f>
        <v>1900</v>
      </c>
      <c r="AA95" s="96" t="str">
        <f>CONCATENATE(TblTrvlDetails[[#This Row],[GSA FY]],TblTrvlDetails[[#This Row],[Full Amt]])</f>
        <v>19000</v>
      </c>
    </row>
    <row r="96" spans="2:27" ht="20.399999999999999" customHeight="1">
      <c r="B96" s="24"/>
      <c r="C96" s="25"/>
      <c r="D96" s="24"/>
      <c r="E96" s="26" t="str">
        <f>_xlfn.IFNA(IF(VLOOKUP(TblTrvlDetails[[#This Row],[Location]],TblDom[],2,FALSE)&lt;&gt;"International","D",IF(VLOOKUP(TblTrvlDetails[[#This Row],[Location]],TblDom[],2,FALSE)="International","I","")),"")</f>
        <v/>
      </c>
      <c r="F96"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96" s="27"/>
      <c r="H96" s="28">
        <v>0</v>
      </c>
      <c r="I96" s="28">
        <v>0</v>
      </c>
      <c r="J96" s="28">
        <v>0</v>
      </c>
      <c r="K96" s="28">
        <v>0</v>
      </c>
      <c r="L96"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6" s="29"/>
      <c r="N96" s="29"/>
      <c r="O96" s="25"/>
      <c r="P96" s="29"/>
      <c r="Q96" s="29"/>
      <c r="R96" s="29"/>
      <c r="S96" s="137">
        <f>IF(ISBLANK(TblTrvlDetails[[#This Row],[Location]]),0,IF(TblTrvlDetails[[#This Row],[D/I]]="I",VLOOKUP(TblTrvlDetails[[#This Row],[Location]],TblDom[],3,FALSE),VLOOKUP(TblTrvlDetails[[#This Row],[Location]],TblDom[],2,FALSE)))</f>
        <v>0</v>
      </c>
      <c r="T96" s="135">
        <f>IF($G96="Enter Date",0,
IF(AND($G96&lt;&gt;"Enter Date",$G96&lt;DATEVALUE("10/1/24")),
IFERROR((
IF(AND(TblTrvlDetails[[#This Row],[D/I]]="I",TblTrvlDetails[[#This Row],[M&amp;IE Rates/Day
based on Rate Type]]&gt;265),TblTrvlDetails[[#This Row],[M&amp;IE Rates/Day
based on Rate Type]]*Data!F78,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IF($G96&gt;=DATEVALUE("10/1/24"),IFERROR((
IF(AND(TblTrvlDetails[[#This Row],[D/I]]="I",TblTrvlDetails[[#This Row],[M&amp;IE Rates/Day
based on Rate Type]]&gt;265),TblTrvlDetails[[#This Row],[M&amp;IE Rates/Day
based on Rate Type]]*Data!F78,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96" s="135">
        <f>IF($G96="Enter Date",0,
IF(AND($G96&lt;&gt;"Enter Date",$G96&lt;DATEVALUE("10/1/24")),
IFERROR((
IF(AND(TblTrvlDetails[[#This Row],[D/I]]="I",TblTrvlDetails[[#This Row],[M&amp;IE Rates/Day
based on Rate Type]]&gt;265),TblTrvlDetails[[#This Row],[M&amp;IE Rates/Day
based on Rate Type]]*Data!F78,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IF($G96&gt;=DATEVALUE("10/1/24"),IFERROR((
IF(AND(TblTrvlDetails[[#This Row],[D/I]]="I",TblTrvlDetails[[#This Row],[M&amp;IE Rates/Day
based on Rate Type]]&gt;265),TblTrvlDetails[[#This Row],[M&amp;IE Rates/Day
based on Rate Type]]*Data!F78,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96" s="135">
        <f>IF($G96="Enter Date",0,
IF(AND($G96&lt;&gt;"Enter Date",$G96&lt;DATEVALUE("10/1/24")),
IFERROR((
IF(AND(TblTrvlDetails[[#This Row],[D/I]]="I",TblTrvlDetails[[#This Row],[M&amp;IE Rates/Day
based on Rate Type]]&gt;265),TblTrvlDetails[[#This Row],[M&amp;IE Rates/Day
based on Rate Type]]*Data!F78,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IF($G96&gt;=DATEVALUE("10/1/24"),IFERROR((
IF(AND(TblTrvlDetails[[#This Row],[D/I]]="I",TblTrvlDetails[[#This Row],[M&amp;IE Rates/Day
based on Rate Type]]&gt;265),TblTrvlDetails[[#This Row],[M&amp;IE Rates/Day
based on Rate Type]]*Data!F78,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96" s="135">
        <f>IF($G96="Enter Date",0,
IF(AND($G96&lt;&gt;"Enter Date",$G96&lt;DATEVALUE("10/1/24")),
IFERROR((
IF(AND(TblTrvlDetails[[#This Row],[D/I]]="I",TblTrvlDetails[[#This Row],[M&amp;IE Rates/Day
based on Rate Type]]&gt;265),TblTrvlDetails[[#This Row],[M&amp;IE Rates/Day
based on Rate Type]]*Data!F78,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IF($G96&gt;=DATEVALUE("10/1/24"),IFERROR((
IF(AND(TblTrvlDetails[[#This Row],[D/I]]="I",TblTrvlDetails[[#This Row],[M&amp;IE Rates/Day
based on Rate Type]]&gt;265),TblTrvlDetails[[#This Row],[M&amp;IE Rates/Day
based on Rate Type]]*Data!F78,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96" s="136">
        <f>IFERROR(SUM(L96:N96,P96:R96,(TblTrvlDetails[[#This Row],[Miles*]]*VLOOKUP("Car Mileage",TblTransport[#All],2,FALSE))),"")</f>
        <v>0</v>
      </c>
      <c r="Y96" s="66">
        <v>0</v>
      </c>
      <c r="Z96" s="95">
        <f>IF(MONTH(TblTrvlDetails[[#This Row],[Travel Date
required]])&lt;10,YEAR(TblTrvlDetails[[#This Row],[Travel Date
required]]),YEAR(TblTrvlDetails[[#This Row],[Travel Date
required]])+1)</f>
        <v>1900</v>
      </c>
      <c r="AA96" s="96" t="str">
        <f>CONCATENATE(TblTrvlDetails[[#This Row],[GSA FY]],TblTrvlDetails[[#This Row],[Full Amt]])</f>
        <v>19000</v>
      </c>
    </row>
    <row r="97" spans="2:27" ht="20.399999999999999" customHeight="1">
      <c r="B97" s="24"/>
      <c r="C97" s="25"/>
      <c r="D97" s="24"/>
      <c r="E97" s="26" t="str">
        <f>_xlfn.IFNA(IF(VLOOKUP(TblTrvlDetails[[#This Row],[Location]],TblDom[],2,FALSE)&lt;&gt;"International","D",IF(VLOOKUP(TblTrvlDetails[[#This Row],[Location]],TblDom[],2,FALSE)="International","I","")),"")</f>
        <v/>
      </c>
      <c r="F97"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97" s="27"/>
      <c r="H97" s="28">
        <v>0</v>
      </c>
      <c r="I97" s="28">
        <v>0</v>
      </c>
      <c r="J97" s="28">
        <v>0</v>
      </c>
      <c r="K97" s="28">
        <v>0</v>
      </c>
      <c r="L97"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7" s="29"/>
      <c r="N97" s="29"/>
      <c r="O97" s="25"/>
      <c r="P97" s="29"/>
      <c r="Q97" s="29"/>
      <c r="R97" s="29"/>
      <c r="S97" s="137">
        <f>IF(ISBLANK(TblTrvlDetails[[#This Row],[Location]]),0,IF(TblTrvlDetails[[#This Row],[D/I]]="I",VLOOKUP(TblTrvlDetails[[#This Row],[Location]],TblDom[],3,FALSE),VLOOKUP(TblTrvlDetails[[#This Row],[Location]],TblDom[],2,FALSE)))</f>
        <v>0</v>
      </c>
      <c r="T97" s="135">
        <f>IF($G97="Enter Date",0,
IF(AND($G97&lt;&gt;"Enter Date",$G97&lt;DATEVALUE("10/1/24")),
IFERROR((
IF(AND(TblTrvlDetails[[#This Row],[D/I]]="I",TblTrvlDetails[[#This Row],[M&amp;IE Rates/Day
based on Rate Type]]&gt;265),TblTrvlDetails[[#This Row],[M&amp;IE Rates/Day
based on Rate Type]]*Data!F79,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IF($G97&gt;=DATEVALUE("10/1/24"),IFERROR((
IF(AND(TblTrvlDetails[[#This Row],[D/I]]="I",TblTrvlDetails[[#This Row],[M&amp;IE Rates/Day
based on Rate Type]]&gt;265),TblTrvlDetails[[#This Row],[M&amp;IE Rates/Day
based on Rate Type]]*Data!F79,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97" s="135">
        <f>IF($G97="Enter Date",0,
IF(AND($G97&lt;&gt;"Enter Date",$G97&lt;DATEVALUE("10/1/24")),
IFERROR((
IF(AND(TblTrvlDetails[[#This Row],[D/I]]="I",TblTrvlDetails[[#This Row],[M&amp;IE Rates/Day
based on Rate Type]]&gt;265),TblTrvlDetails[[#This Row],[M&amp;IE Rates/Day
based on Rate Type]]*Data!F79,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IF($G97&gt;=DATEVALUE("10/1/24"),IFERROR((
IF(AND(TblTrvlDetails[[#This Row],[D/I]]="I",TblTrvlDetails[[#This Row],[M&amp;IE Rates/Day
based on Rate Type]]&gt;265),TblTrvlDetails[[#This Row],[M&amp;IE Rates/Day
based on Rate Type]]*Data!F79,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97" s="135">
        <f>IF($G97="Enter Date",0,
IF(AND($G97&lt;&gt;"Enter Date",$G97&lt;DATEVALUE("10/1/24")),
IFERROR((
IF(AND(TblTrvlDetails[[#This Row],[D/I]]="I",TblTrvlDetails[[#This Row],[M&amp;IE Rates/Day
based on Rate Type]]&gt;265),TblTrvlDetails[[#This Row],[M&amp;IE Rates/Day
based on Rate Type]]*Data!F79,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IF($G97&gt;=DATEVALUE("10/1/24"),IFERROR((
IF(AND(TblTrvlDetails[[#This Row],[D/I]]="I",TblTrvlDetails[[#This Row],[M&amp;IE Rates/Day
based on Rate Type]]&gt;265),TblTrvlDetails[[#This Row],[M&amp;IE Rates/Day
based on Rate Type]]*Data!F79,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97" s="135">
        <f>IF($G97="Enter Date",0,
IF(AND($G97&lt;&gt;"Enter Date",$G97&lt;DATEVALUE("10/1/24")),
IFERROR((
IF(AND(TblTrvlDetails[[#This Row],[D/I]]="I",TblTrvlDetails[[#This Row],[M&amp;IE Rates/Day
based on Rate Type]]&gt;265),TblTrvlDetails[[#This Row],[M&amp;IE Rates/Day
based on Rate Type]]*Data!F79,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IF($G97&gt;=DATEVALUE("10/1/24"),IFERROR((
IF(AND(TblTrvlDetails[[#This Row],[D/I]]="I",TblTrvlDetails[[#This Row],[M&amp;IE Rates/Day
based on Rate Type]]&gt;265),TblTrvlDetails[[#This Row],[M&amp;IE Rates/Day
based on Rate Type]]*Data!F79,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97" s="136">
        <f>IFERROR(SUM(L97:N97,P97:R97,(TblTrvlDetails[[#This Row],[Miles*]]*VLOOKUP("Car Mileage",TblTransport[#All],2,FALSE))),"")</f>
        <v>0</v>
      </c>
      <c r="Y97" s="66">
        <v>0</v>
      </c>
      <c r="Z97" s="95">
        <f>IF(MONTH(TblTrvlDetails[[#This Row],[Travel Date
required]])&lt;10,YEAR(TblTrvlDetails[[#This Row],[Travel Date
required]]),YEAR(TblTrvlDetails[[#This Row],[Travel Date
required]])+1)</f>
        <v>1900</v>
      </c>
      <c r="AA97" s="96" t="str">
        <f>CONCATENATE(TblTrvlDetails[[#This Row],[GSA FY]],TblTrvlDetails[[#This Row],[Full Amt]])</f>
        <v>19000</v>
      </c>
    </row>
    <row r="98" spans="2:27" ht="20.399999999999999" customHeight="1">
      <c r="B98" s="24"/>
      <c r="C98" s="25"/>
      <c r="D98" s="24"/>
      <c r="E98" s="26" t="str">
        <f>_xlfn.IFNA(IF(VLOOKUP(TblTrvlDetails[[#This Row],[Location]],TblDom[],2,FALSE)&lt;&gt;"International","D",IF(VLOOKUP(TblTrvlDetails[[#This Row],[Location]],TblDom[],2,FALSE)="International","I","")),"")</f>
        <v/>
      </c>
      <c r="F98"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98" s="27"/>
      <c r="H98" s="28">
        <v>0</v>
      </c>
      <c r="I98" s="28">
        <v>0</v>
      </c>
      <c r="J98" s="28">
        <v>0</v>
      </c>
      <c r="K98" s="28">
        <v>0</v>
      </c>
      <c r="L98"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8" s="29"/>
      <c r="N98" s="29"/>
      <c r="O98" s="25"/>
      <c r="P98" s="29"/>
      <c r="Q98" s="29"/>
      <c r="R98" s="29"/>
      <c r="S98" s="137">
        <f>IF(ISBLANK(TblTrvlDetails[[#This Row],[Location]]),0,IF(TblTrvlDetails[[#This Row],[D/I]]="I",VLOOKUP(TblTrvlDetails[[#This Row],[Location]],TblDom[],3,FALSE),VLOOKUP(TblTrvlDetails[[#This Row],[Location]],TblDom[],2,FALSE)))</f>
        <v>0</v>
      </c>
      <c r="T98" s="135">
        <f>IF($G98="Enter Date",0,
IF(AND($G98&lt;&gt;"Enter Date",$G98&lt;DATEVALUE("10/1/24")),
IFERROR((
IF(AND(TblTrvlDetails[[#This Row],[D/I]]="I",TblTrvlDetails[[#This Row],[M&amp;IE Rates/Day
based on Rate Type]]&gt;265),TblTrvlDetails[[#This Row],[M&amp;IE Rates/Day
based on Rate Type]]*Data!F80,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IF($G98&gt;=DATEVALUE("10/1/24"),IFERROR((
IF(AND(TblTrvlDetails[[#This Row],[D/I]]="I",TblTrvlDetails[[#This Row],[M&amp;IE Rates/Day
based on Rate Type]]&gt;265),TblTrvlDetails[[#This Row],[M&amp;IE Rates/Day
based on Rate Type]]*Data!F80,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98" s="135">
        <f>IF($G98="Enter Date",0,
IF(AND($G98&lt;&gt;"Enter Date",$G98&lt;DATEVALUE("10/1/24")),
IFERROR((
IF(AND(TblTrvlDetails[[#This Row],[D/I]]="I",TblTrvlDetails[[#This Row],[M&amp;IE Rates/Day
based on Rate Type]]&gt;265),TblTrvlDetails[[#This Row],[M&amp;IE Rates/Day
based on Rate Type]]*Data!F80,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IF($G98&gt;=DATEVALUE("10/1/24"),IFERROR((
IF(AND(TblTrvlDetails[[#This Row],[D/I]]="I",TblTrvlDetails[[#This Row],[M&amp;IE Rates/Day
based on Rate Type]]&gt;265),TblTrvlDetails[[#This Row],[M&amp;IE Rates/Day
based on Rate Type]]*Data!F80,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98" s="135">
        <f>IF($G98="Enter Date",0,
IF(AND($G98&lt;&gt;"Enter Date",$G98&lt;DATEVALUE("10/1/24")),
IFERROR((
IF(AND(TblTrvlDetails[[#This Row],[D/I]]="I",TblTrvlDetails[[#This Row],[M&amp;IE Rates/Day
based on Rate Type]]&gt;265),TblTrvlDetails[[#This Row],[M&amp;IE Rates/Day
based on Rate Type]]*Data!F80,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IF($G98&gt;=DATEVALUE("10/1/24"),IFERROR((
IF(AND(TblTrvlDetails[[#This Row],[D/I]]="I",TblTrvlDetails[[#This Row],[M&amp;IE Rates/Day
based on Rate Type]]&gt;265),TblTrvlDetails[[#This Row],[M&amp;IE Rates/Day
based on Rate Type]]*Data!F80,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98" s="135">
        <f>IF($G98="Enter Date",0,
IF(AND($G98&lt;&gt;"Enter Date",$G98&lt;DATEVALUE("10/1/24")),
IFERROR((
IF(AND(TblTrvlDetails[[#This Row],[D/I]]="I",TblTrvlDetails[[#This Row],[M&amp;IE Rates/Day
based on Rate Type]]&gt;265),TblTrvlDetails[[#This Row],[M&amp;IE Rates/Day
based on Rate Type]]*Data!F80,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IF($G98&gt;=DATEVALUE("10/1/24"),IFERROR((
IF(AND(TblTrvlDetails[[#This Row],[D/I]]="I",TblTrvlDetails[[#This Row],[M&amp;IE Rates/Day
based on Rate Type]]&gt;265),TblTrvlDetails[[#This Row],[M&amp;IE Rates/Day
based on Rate Type]]*Data!F80,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98" s="136">
        <f>IFERROR(SUM(L98:N98,P98:R98,(TblTrvlDetails[[#This Row],[Miles*]]*VLOOKUP("Car Mileage",TblTransport[#All],2,FALSE))),"")</f>
        <v>0</v>
      </c>
      <c r="Y98" s="66">
        <v>0</v>
      </c>
      <c r="Z98" s="95">
        <f>IF(MONTH(TblTrvlDetails[[#This Row],[Travel Date
required]])&lt;10,YEAR(TblTrvlDetails[[#This Row],[Travel Date
required]]),YEAR(TblTrvlDetails[[#This Row],[Travel Date
required]])+1)</f>
        <v>1900</v>
      </c>
      <c r="AA98" s="96" t="str">
        <f>CONCATENATE(TblTrvlDetails[[#This Row],[GSA FY]],TblTrvlDetails[[#This Row],[Full Amt]])</f>
        <v>19000</v>
      </c>
    </row>
    <row r="99" spans="2:27" ht="20.399999999999999" customHeight="1">
      <c r="B99" s="24"/>
      <c r="C99" s="25"/>
      <c r="D99" s="24"/>
      <c r="E99" s="26" t="str">
        <f>_xlfn.IFNA(IF(VLOOKUP(TblTrvlDetails[[#This Row],[Location]],TblDom[],2,FALSE)&lt;&gt;"International","D",IF(VLOOKUP(TblTrvlDetails[[#This Row],[Location]],TblDom[],2,FALSE)="International","I","")),"")</f>
        <v/>
      </c>
      <c r="F99"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99" s="27"/>
      <c r="H99" s="28">
        <v>0</v>
      </c>
      <c r="I99" s="28">
        <v>0</v>
      </c>
      <c r="J99" s="28">
        <v>0</v>
      </c>
      <c r="K99" s="28">
        <v>0</v>
      </c>
      <c r="L99"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9" s="29"/>
      <c r="N99" s="29"/>
      <c r="O99" s="25"/>
      <c r="P99" s="29"/>
      <c r="Q99" s="29"/>
      <c r="R99" s="29"/>
      <c r="S99" s="137">
        <f>IF(ISBLANK(TblTrvlDetails[[#This Row],[Location]]),0,IF(TblTrvlDetails[[#This Row],[D/I]]="I",VLOOKUP(TblTrvlDetails[[#This Row],[Location]],TblDom[],3,FALSE),VLOOKUP(TblTrvlDetails[[#This Row],[Location]],TblDom[],2,FALSE)))</f>
        <v>0</v>
      </c>
      <c r="T99" s="135">
        <f>IF($G99="Enter Date",0,
IF(AND($G99&lt;&gt;"Enter Date",$G99&lt;DATEVALUE("10/1/24")),
IFERROR((
IF(AND(TblTrvlDetails[[#This Row],[D/I]]="I",TblTrvlDetails[[#This Row],[M&amp;IE Rates/Day
based on Rate Type]]&gt;265),TblTrvlDetails[[#This Row],[M&amp;IE Rates/Day
based on Rate Type]]*Data!F81,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IF($G99&gt;=DATEVALUE("10/1/24"),IFERROR((
IF(AND(TblTrvlDetails[[#This Row],[D/I]]="I",TblTrvlDetails[[#This Row],[M&amp;IE Rates/Day
based on Rate Type]]&gt;265),TblTrvlDetails[[#This Row],[M&amp;IE Rates/Day
based on Rate Type]]*Data!F81,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99" s="135">
        <f>IF($G99="Enter Date",0,
IF(AND($G99&lt;&gt;"Enter Date",$G99&lt;DATEVALUE("10/1/24")),
IFERROR((
IF(AND(TblTrvlDetails[[#This Row],[D/I]]="I",TblTrvlDetails[[#This Row],[M&amp;IE Rates/Day
based on Rate Type]]&gt;265),TblTrvlDetails[[#This Row],[M&amp;IE Rates/Day
based on Rate Type]]*Data!F81,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IF($G99&gt;=DATEVALUE("10/1/24"),IFERROR((
IF(AND(TblTrvlDetails[[#This Row],[D/I]]="I",TblTrvlDetails[[#This Row],[M&amp;IE Rates/Day
based on Rate Type]]&gt;265),TblTrvlDetails[[#This Row],[M&amp;IE Rates/Day
based on Rate Type]]*Data!F81,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99" s="135">
        <f>IF($G99="Enter Date",0,
IF(AND($G99&lt;&gt;"Enter Date",$G99&lt;DATEVALUE("10/1/24")),
IFERROR((
IF(AND(TblTrvlDetails[[#This Row],[D/I]]="I",TblTrvlDetails[[#This Row],[M&amp;IE Rates/Day
based on Rate Type]]&gt;265),TblTrvlDetails[[#This Row],[M&amp;IE Rates/Day
based on Rate Type]]*Data!F81,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IF($G99&gt;=DATEVALUE("10/1/24"),IFERROR((
IF(AND(TblTrvlDetails[[#This Row],[D/I]]="I",TblTrvlDetails[[#This Row],[M&amp;IE Rates/Day
based on Rate Type]]&gt;265),TblTrvlDetails[[#This Row],[M&amp;IE Rates/Day
based on Rate Type]]*Data!F81,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99" s="135">
        <f>IF($G99="Enter Date",0,
IF(AND($G99&lt;&gt;"Enter Date",$G99&lt;DATEVALUE("10/1/24")),
IFERROR((
IF(AND(TblTrvlDetails[[#This Row],[D/I]]="I",TblTrvlDetails[[#This Row],[M&amp;IE Rates/Day
based on Rate Type]]&gt;265),TblTrvlDetails[[#This Row],[M&amp;IE Rates/Day
based on Rate Type]]*Data!F81,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IF($G99&gt;=DATEVALUE("10/1/24"),IFERROR((
IF(AND(TblTrvlDetails[[#This Row],[D/I]]="I",TblTrvlDetails[[#This Row],[M&amp;IE Rates/Day
based on Rate Type]]&gt;265),TblTrvlDetails[[#This Row],[M&amp;IE Rates/Day
based on Rate Type]]*Data!F81,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99" s="136">
        <f>IFERROR(SUM(L99:N99,P99:R99,(TblTrvlDetails[[#This Row],[Miles*]]*VLOOKUP("Car Mileage",TblTransport[#All],2,FALSE))),"")</f>
        <v>0</v>
      </c>
      <c r="Y99" s="66">
        <v>0</v>
      </c>
      <c r="Z99" s="95">
        <f>IF(MONTH(TblTrvlDetails[[#This Row],[Travel Date
required]])&lt;10,YEAR(TblTrvlDetails[[#This Row],[Travel Date
required]]),YEAR(TblTrvlDetails[[#This Row],[Travel Date
required]])+1)</f>
        <v>1900</v>
      </c>
      <c r="AA99" s="96" t="str">
        <f>CONCATENATE(TblTrvlDetails[[#This Row],[GSA FY]],TblTrvlDetails[[#This Row],[Full Amt]])</f>
        <v>19000</v>
      </c>
    </row>
    <row r="100" spans="2:27" ht="20.399999999999999" customHeight="1">
      <c r="B100" s="24"/>
      <c r="C100" s="25"/>
      <c r="D100" s="24"/>
      <c r="E100" s="26" t="str">
        <f>_xlfn.IFNA(IF(VLOOKUP(TblTrvlDetails[[#This Row],[Location]],TblDom[],2,FALSE)&lt;&gt;"International","D",IF(VLOOKUP(TblTrvlDetails[[#This Row],[Location]],TblDom[],2,FALSE)="International","I","")),"")</f>
        <v/>
      </c>
      <c r="F100"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100" s="27"/>
      <c r="H100" s="28">
        <v>0</v>
      </c>
      <c r="I100" s="28">
        <v>0</v>
      </c>
      <c r="J100" s="28">
        <v>0</v>
      </c>
      <c r="K100" s="28">
        <v>0</v>
      </c>
      <c r="L100"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0" s="29"/>
      <c r="N100" s="29"/>
      <c r="O100" s="25"/>
      <c r="P100" s="29"/>
      <c r="Q100" s="29"/>
      <c r="R100" s="29"/>
      <c r="S100" s="137">
        <f>IF(ISBLANK(TblTrvlDetails[[#This Row],[Location]]),0,IF(TblTrvlDetails[[#This Row],[D/I]]="I",VLOOKUP(TblTrvlDetails[[#This Row],[Location]],TblDom[],3,FALSE),VLOOKUP(TblTrvlDetails[[#This Row],[Location]],TblDom[],2,FALSE)))</f>
        <v>0</v>
      </c>
      <c r="T100" s="135">
        <f>IF($G100="Enter Date",0,
IF(AND($G100&lt;&gt;"Enter Date",$G100&lt;DATEVALUE("10/1/24")),
IFERROR((
IF(AND(TblTrvlDetails[[#This Row],[D/I]]="I",TblTrvlDetails[[#This Row],[M&amp;IE Rates/Day
based on Rate Type]]&gt;265),TblTrvlDetails[[#This Row],[M&amp;IE Rates/Day
based on Rate Type]]*Data!F82,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IF($G100&gt;=DATEVALUE("10/1/24"),IFERROR((
IF(AND(TblTrvlDetails[[#This Row],[D/I]]="I",TblTrvlDetails[[#This Row],[M&amp;IE Rates/Day
based on Rate Type]]&gt;265),TblTrvlDetails[[#This Row],[M&amp;IE Rates/Day
based on Rate Type]]*Data!F82,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00" s="135">
        <f>IF($G100="Enter Date",0,
IF(AND($G100&lt;&gt;"Enter Date",$G100&lt;DATEVALUE("10/1/24")),
IFERROR((
IF(AND(TblTrvlDetails[[#This Row],[D/I]]="I",TblTrvlDetails[[#This Row],[M&amp;IE Rates/Day
based on Rate Type]]&gt;265),TblTrvlDetails[[#This Row],[M&amp;IE Rates/Day
based on Rate Type]]*Data!F82,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IF($G100&gt;=DATEVALUE("10/1/24"),IFERROR((
IF(AND(TblTrvlDetails[[#This Row],[D/I]]="I",TblTrvlDetails[[#This Row],[M&amp;IE Rates/Day
based on Rate Type]]&gt;265),TblTrvlDetails[[#This Row],[M&amp;IE Rates/Day
based on Rate Type]]*Data!F82,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00" s="135">
        <f>IF($G100="Enter Date",0,
IF(AND($G100&lt;&gt;"Enter Date",$G100&lt;DATEVALUE("10/1/24")),
IFERROR((
IF(AND(TblTrvlDetails[[#This Row],[D/I]]="I",TblTrvlDetails[[#This Row],[M&amp;IE Rates/Day
based on Rate Type]]&gt;265),TblTrvlDetails[[#This Row],[M&amp;IE Rates/Day
based on Rate Type]]*Data!F82,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IF($G100&gt;=DATEVALUE("10/1/24"),IFERROR((
IF(AND(TblTrvlDetails[[#This Row],[D/I]]="I",TblTrvlDetails[[#This Row],[M&amp;IE Rates/Day
based on Rate Type]]&gt;265),TblTrvlDetails[[#This Row],[M&amp;IE Rates/Day
based on Rate Type]]*Data!F82,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00" s="135">
        <f>IF($G100="Enter Date",0,
IF(AND($G100&lt;&gt;"Enter Date",$G100&lt;DATEVALUE("10/1/24")),
IFERROR((
IF(AND(TblTrvlDetails[[#This Row],[D/I]]="I",TblTrvlDetails[[#This Row],[M&amp;IE Rates/Day
based on Rate Type]]&gt;265),TblTrvlDetails[[#This Row],[M&amp;IE Rates/Day
based on Rate Type]]*Data!F82,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IF($G100&gt;=DATEVALUE("10/1/24"),IFERROR((
IF(AND(TblTrvlDetails[[#This Row],[D/I]]="I",TblTrvlDetails[[#This Row],[M&amp;IE Rates/Day
based on Rate Type]]&gt;265),TblTrvlDetails[[#This Row],[M&amp;IE Rates/Day
based on Rate Type]]*Data!F82,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00" s="136">
        <f>IFERROR(SUM(L100:N100,P100:R100,(TblTrvlDetails[[#This Row],[Miles*]]*VLOOKUP("Car Mileage",TblTransport[#All],2,FALSE))),"")</f>
        <v>0</v>
      </c>
      <c r="Y100" s="66">
        <v>0</v>
      </c>
      <c r="Z100" s="62">
        <f>IF(MONTH(TblTrvlDetails[[#This Row],[Travel Date
required]])&lt;10,YEAR(TblTrvlDetails[[#This Row],[Travel Date
required]]),YEAR(TblTrvlDetails[[#This Row],[Travel Date
required]])+1)</f>
        <v>1900</v>
      </c>
      <c r="AA100" s="63" t="str">
        <f>CONCATENATE(TblTrvlDetails[[#This Row],[GSA FY]],TblTrvlDetails[[#This Row],[Full Amt]])</f>
        <v>19000</v>
      </c>
    </row>
    <row r="101" spans="2:27" ht="20.399999999999999" customHeight="1">
      <c r="B101" s="24"/>
      <c r="C101" s="25"/>
      <c r="D101" s="24"/>
      <c r="E101" s="26" t="str">
        <f>_xlfn.IFNA(IF(VLOOKUP(TblTrvlDetails[[#This Row],[Location]],TblDom[],2,FALSE)&lt;&gt;"International","D",IF(VLOOKUP(TblTrvlDetails[[#This Row],[Location]],TblDom[],2,FALSE)="International","I","")),"")</f>
        <v/>
      </c>
      <c r="F101"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101" s="27"/>
      <c r="H101" s="28">
        <v>0</v>
      </c>
      <c r="I101" s="28">
        <v>0</v>
      </c>
      <c r="J101" s="28">
        <v>0</v>
      </c>
      <c r="K101" s="28">
        <v>0</v>
      </c>
      <c r="L101"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1" s="29"/>
      <c r="N101" s="29"/>
      <c r="O101" s="25"/>
      <c r="P101" s="29"/>
      <c r="Q101" s="29"/>
      <c r="R101" s="29"/>
      <c r="S101" s="137">
        <f>IF(ISBLANK(TblTrvlDetails[[#This Row],[Location]]),0,IF(TblTrvlDetails[[#This Row],[D/I]]="I",VLOOKUP(TblTrvlDetails[[#This Row],[Location]],TblDom[],3,FALSE),VLOOKUP(TblTrvlDetails[[#This Row],[Location]],TblDom[],2,FALSE)))</f>
        <v>0</v>
      </c>
      <c r="T101" s="135">
        <f>IF($G101="Enter Date",0,
IF(AND($G101&lt;&gt;"Enter Date",$G101&lt;DATEVALUE("10/1/24")),
IFERROR((
IF(AND(TblTrvlDetails[[#This Row],[D/I]]="I",TblTrvlDetails[[#This Row],[M&amp;IE Rates/Day
based on Rate Type]]&gt;265),TblTrvlDetails[[#This Row],[M&amp;IE Rates/Day
based on Rate Type]]*Data!F83,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IF($G101&gt;=DATEVALUE("10/1/24"),IFERROR((
IF(AND(TblTrvlDetails[[#This Row],[D/I]]="I",TblTrvlDetails[[#This Row],[M&amp;IE Rates/Day
based on Rate Type]]&gt;265),TblTrvlDetails[[#This Row],[M&amp;IE Rates/Day
based on Rate Type]]*Data!F83,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01" s="135">
        <f>IF($G101="Enter Date",0,
IF(AND($G101&lt;&gt;"Enter Date",$G101&lt;DATEVALUE("10/1/24")),
IFERROR((
IF(AND(TblTrvlDetails[[#This Row],[D/I]]="I",TblTrvlDetails[[#This Row],[M&amp;IE Rates/Day
based on Rate Type]]&gt;265),TblTrvlDetails[[#This Row],[M&amp;IE Rates/Day
based on Rate Type]]*Data!F83,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IF($G101&gt;=DATEVALUE("10/1/24"),IFERROR((
IF(AND(TblTrvlDetails[[#This Row],[D/I]]="I",TblTrvlDetails[[#This Row],[M&amp;IE Rates/Day
based on Rate Type]]&gt;265),TblTrvlDetails[[#This Row],[M&amp;IE Rates/Day
based on Rate Type]]*Data!F83,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01" s="135">
        <f>IF($G101="Enter Date",0,
IF(AND($G101&lt;&gt;"Enter Date",$G101&lt;DATEVALUE("10/1/24")),
IFERROR((
IF(AND(TblTrvlDetails[[#This Row],[D/I]]="I",TblTrvlDetails[[#This Row],[M&amp;IE Rates/Day
based on Rate Type]]&gt;265),TblTrvlDetails[[#This Row],[M&amp;IE Rates/Day
based on Rate Type]]*Data!F83,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IF($G101&gt;=DATEVALUE("10/1/24"),IFERROR((
IF(AND(TblTrvlDetails[[#This Row],[D/I]]="I",TblTrvlDetails[[#This Row],[M&amp;IE Rates/Day
based on Rate Type]]&gt;265),TblTrvlDetails[[#This Row],[M&amp;IE Rates/Day
based on Rate Type]]*Data!F83,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01" s="135">
        <f>IF($G101="Enter Date",0,
IF(AND($G101&lt;&gt;"Enter Date",$G101&lt;DATEVALUE("10/1/24")),
IFERROR((
IF(AND(TblTrvlDetails[[#This Row],[D/I]]="I",TblTrvlDetails[[#This Row],[M&amp;IE Rates/Day
based on Rate Type]]&gt;265),TblTrvlDetails[[#This Row],[M&amp;IE Rates/Day
based on Rate Type]]*Data!F83,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IF($G101&gt;=DATEVALUE("10/1/24"),IFERROR((
IF(AND(TblTrvlDetails[[#This Row],[D/I]]="I",TblTrvlDetails[[#This Row],[M&amp;IE Rates/Day
based on Rate Type]]&gt;265),TblTrvlDetails[[#This Row],[M&amp;IE Rates/Day
based on Rate Type]]*Data!F83,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01" s="136">
        <f>IFERROR(SUM(L101:N101,P101:R101,(TblTrvlDetails[[#This Row],[Miles*]]*VLOOKUP("Car Mileage",TblTransport[#All],2,FALSE))),"")</f>
        <v>0</v>
      </c>
      <c r="Y101" s="66">
        <v>0</v>
      </c>
      <c r="Z101" s="62">
        <f>IF(MONTH(TblTrvlDetails[[#This Row],[Travel Date
required]])&lt;10,YEAR(TblTrvlDetails[[#This Row],[Travel Date
required]]),YEAR(TblTrvlDetails[[#This Row],[Travel Date
required]])+1)</f>
        <v>1900</v>
      </c>
      <c r="AA101" s="63" t="str">
        <f>CONCATENATE(TblTrvlDetails[[#This Row],[GSA FY]],TblTrvlDetails[[#This Row],[Full Amt]])</f>
        <v>19000</v>
      </c>
    </row>
    <row r="102" spans="2:27" ht="20.399999999999999" customHeight="1">
      <c r="B102" s="24"/>
      <c r="C102" s="25"/>
      <c r="D102" s="24"/>
      <c r="E102" s="26" t="str">
        <f>_xlfn.IFNA(IF(VLOOKUP(TblTrvlDetails[[#This Row],[Location]],TblDom[],2,FALSE)&lt;&gt;"International","D",IF(VLOOKUP(TblTrvlDetails[[#This Row],[Location]],TblDom[],2,FALSE)="International","I","")),"")</f>
        <v/>
      </c>
      <c r="F102"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102" s="27"/>
      <c r="H102" s="28">
        <v>0</v>
      </c>
      <c r="I102" s="28">
        <v>0</v>
      </c>
      <c r="J102" s="28">
        <v>0</v>
      </c>
      <c r="K102" s="28">
        <v>0</v>
      </c>
      <c r="L102"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2" s="29"/>
      <c r="N102" s="29"/>
      <c r="O102" s="25"/>
      <c r="P102" s="29"/>
      <c r="Q102" s="29"/>
      <c r="R102" s="29"/>
      <c r="S102" s="137">
        <f>IF(ISBLANK(TblTrvlDetails[[#This Row],[Location]]),0,IF(TblTrvlDetails[[#This Row],[D/I]]="I",VLOOKUP(TblTrvlDetails[[#This Row],[Location]],TblDom[],3,FALSE),VLOOKUP(TblTrvlDetails[[#This Row],[Location]],TblDom[],2,FALSE)))</f>
        <v>0</v>
      </c>
      <c r="T102" s="135">
        <f>IF($G102="Enter Date",0,
IF(AND($G102&lt;&gt;"Enter Date",$G102&lt;DATEVALUE("10/1/24")),
IFERROR((
IF(AND(TblTrvlDetails[[#This Row],[D/I]]="I",TblTrvlDetails[[#This Row],[M&amp;IE Rates/Day
based on Rate Type]]&gt;265),TblTrvlDetails[[#This Row],[M&amp;IE Rates/Day
based on Rate Type]]*Data!F84,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IF($G102&gt;=DATEVALUE("10/1/24"),IFERROR((
IF(AND(TblTrvlDetails[[#This Row],[D/I]]="I",TblTrvlDetails[[#This Row],[M&amp;IE Rates/Day
based on Rate Type]]&gt;265),TblTrvlDetails[[#This Row],[M&amp;IE Rates/Day
based on Rate Type]]*Data!F84,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02" s="135">
        <f>IF($G102="Enter Date",0,
IF(AND($G102&lt;&gt;"Enter Date",$G102&lt;DATEVALUE("10/1/24")),
IFERROR((
IF(AND(TblTrvlDetails[[#This Row],[D/I]]="I",TblTrvlDetails[[#This Row],[M&amp;IE Rates/Day
based on Rate Type]]&gt;265),TblTrvlDetails[[#This Row],[M&amp;IE Rates/Day
based on Rate Type]]*Data!F84,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IF($G102&gt;=DATEVALUE("10/1/24"),IFERROR((
IF(AND(TblTrvlDetails[[#This Row],[D/I]]="I",TblTrvlDetails[[#This Row],[M&amp;IE Rates/Day
based on Rate Type]]&gt;265),TblTrvlDetails[[#This Row],[M&amp;IE Rates/Day
based on Rate Type]]*Data!F84,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02" s="135">
        <f>IF($G102="Enter Date",0,
IF(AND($G102&lt;&gt;"Enter Date",$G102&lt;DATEVALUE("10/1/24")),
IFERROR((
IF(AND(TblTrvlDetails[[#This Row],[D/I]]="I",TblTrvlDetails[[#This Row],[M&amp;IE Rates/Day
based on Rate Type]]&gt;265),TblTrvlDetails[[#This Row],[M&amp;IE Rates/Day
based on Rate Type]]*Data!F84,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IF($G102&gt;=DATEVALUE("10/1/24"),IFERROR((
IF(AND(TblTrvlDetails[[#This Row],[D/I]]="I",TblTrvlDetails[[#This Row],[M&amp;IE Rates/Day
based on Rate Type]]&gt;265),TblTrvlDetails[[#This Row],[M&amp;IE Rates/Day
based on Rate Type]]*Data!F84,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02" s="135">
        <f>IF($G102="Enter Date",0,
IF(AND($G102&lt;&gt;"Enter Date",$G102&lt;DATEVALUE("10/1/24")),
IFERROR((
IF(AND(TblTrvlDetails[[#This Row],[D/I]]="I",TblTrvlDetails[[#This Row],[M&amp;IE Rates/Day
based on Rate Type]]&gt;265),TblTrvlDetails[[#This Row],[M&amp;IE Rates/Day
based on Rate Type]]*Data!F84,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IF($G102&gt;=DATEVALUE("10/1/24"),IFERROR((
IF(AND(TblTrvlDetails[[#This Row],[D/I]]="I",TblTrvlDetails[[#This Row],[M&amp;IE Rates/Day
based on Rate Type]]&gt;265),TblTrvlDetails[[#This Row],[M&amp;IE Rates/Day
based on Rate Type]]*Data!F84,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02" s="136">
        <f>IFERROR(SUM(L102:N102,P102:R102,(TblTrvlDetails[[#This Row],[Miles*]]*VLOOKUP("Car Mileage",TblTransport[#All],2,FALSE))),"")</f>
        <v>0</v>
      </c>
      <c r="Y102" s="66">
        <v>0</v>
      </c>
      <c r="Z102" s="62">
        <f>IF(MONTH(TblTrvlDetails[[#This Row],[Travel Date
required]])&lt;10,YEAR(TblTrvlDetails[[#This Row],[Travel Date
required]]),YEAR(TblTrvlDetails[[#This Row],[Travel Date
required]])+1)</f>
        <v>1900</v>
      </c>
      <c r="AA102" s="63" t="str">
        <f>CONCATENATE(TblTrvlDetails[[#This Row],[GSA FY]],TblTrvlDetails[[#This Row],[Full Amt]])</f>
        <v>19000</v>
      </c>
    </row>
    <row r="103" spans="2:27" ht="20.399999999999999" customHeight="1">
      <c r="B103" s="24"/>
      <c r="C103" s="25"/>
      <c r="D103" s="24"/>
      <c r="E103" s="26" t="str">
        <f>_xlfn.IFNA(IF(VLOOKUP(TblTrvlDetails[[#This Row],[Location]],TblDom[],2,FALSE)&lt;&gt;"International","D",IF(VLOOKUP(TblTrvlDetails[[#This Row],[Location]],TblDom[],2,FALSE)="International","I","")),"")</f>
        <v/>
      </c>
      <c r="F103"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103" s="27"/>
      <c r="H103" s="28">
        <v>0</v>
      </c>
      <c r="I103" s="28">
        <v>0</v>
      </c>
      <c r="J103" s="28">
        <v>0</v>
      </c>
      <c r="K103" s="28">
        <v>0</v>
      </c>
      <c r="L103"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3" s="29"/>
      <c r="N103" s="29"/>
      <c r="O103" s="25"/>
      <c r="P103" s="29"/>
      <c r="Q103" s="29"/>
      <c r="R103" s="29"/>
      <c r="S103" s="137">
        <f>IF(ISBLANK(TblTrvlDetails[[#This Row],[Location]]),0,IF(TblTrvlDetails[[#This Row],[D/I]]="I",VLOOKUP(TblTrvlDetails[[#This Row],[Location]],TblDom[],3,FALSE),VLOOKUP(TblTrvlDetails[[#This Row],[Location]],TblDom[],2,FALSE)))</f>
        <v>0</v>
      </c>
      <c r="T103" s="135">
        <f>IF($G103="Enter Date",0,
IF(AND($G103&lt;&gt;"Enter Date",$G103&lt;DATEVALUE("10/1/24")),
IFERROR((
IF(AND(TblTrvlDetails[[#This Row],[D/I]]="I",TblTrvlDetails[[#This Row],[M&amp;IE Rates/Day
based on Rate Type]]&gt;265),TblTrvlDetails[[#This Row],[M&amp;IE Rates/Day
based on Rate Type]]*Data!F85,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IF($G103&gt;=DATEVALUE("10/1/24"),IFERROR((
IF(AND(TblTrvlDetails[[#This Row],[D/I]]="I",TblTrvlDetails[[#This Row],[M&amp;IE Rates/Day
based on Rate Type]]&gt;265),TblTrvlDetails[[#This Row],[M&amp;IE Rates/Day
based on Rate Type]]*Data!F85,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03" s="135">
        <f>IF($G103="Enter Date",0,
IF(AND($G103&lt;&gt;"Enter Date",$G103&lt;DATEVALUE("10/1/24")),
IFERROR((
IF(AND(TblTrvlDetails[[#This Row],[D/I]]="I",TblTrvlDetails[[#This Row],[M&amp;IE Rates/Day
based on Rate Type]]&gt;265),TblTrvlDetails[[#This Row],[M&amp;IE Rates/Day
based on Rate Type]]*Data!F85,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IF($G103&gt;=DATEVALUE("10/1/24"),IFERROR((
IF(AND(TblTrvlDetails[[#This Row],[D/I]]="I",TblTrvlDetails[[#This Row],[M&amp;IE Rates/Day
based on Rate Type]]&gt;265),TblTrvlDetails[[#This Row],[M&amp;IE Rates/Day
based on Rate Type]]*Data!F85,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03" s="135">
        <f>IF($G103="Enter Date",0,
IF(AND($G103&lt;&gt;"Enter Date",$G103&lt;DATEVALUE("10/1/24")),
IFERROR((
IF(AND(TblTrvlDetails[[#This Row],[D/I]]="I",TblTrvlDetails[[#This Row],[M&amp;IE Rates/Day
based on Rate Type]]&gt;265),TblTrvlDetails[[#This Row],[M&amp;IE Rates/Day
based on Rate Type]]*Data!F85,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IF($G103&gt;=DATEVALUE("10/1/24"),IFERROR((
IF(AND(TblTrvlDetails[[#This Row],[D/I]]="I",TblTrvlDetails[[#This Row],[M&amp;IE Rates/Day
based on Rate Type]]&gt;265),TblTrvlDetails[[#This Row],[M&amp;IE Rates/Day
based on Rate Type]]*Data!F85,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03" s="135">
        <f>IF($G103="Enter Date",0,
IF(AND($G103&lt;&gt;"Enter Date",$G103&lt;DATEVALUE("10/1/24")),
IFERROR((
IF(AND(TblTrvlDetails[[#This Row],[D/I]]="I",TblTrvlDetails[[#This Row],[M&amp;IE Rates/Day
based on Rate Type]]&gt;265),TblTrvlDetails[[#This Row],[M&amp;IE Rates/Day
based on Rate Type]]*Data!F85,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IF($G103&gt;=DATEVALUE("10/1/24"),IFERROR((
IF(AND(TblTrvlDetails[[#This Row],[D/I]]="I",TblTrvlDetails[[#This Row],[M&amp;IE Rates/Day
based on Rate Type]]&gt;265),TblTrvlDetails[[#This Row],[M&amp;IE Rates/Day
based on Rate Type]]*Data!F85,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03" s="136">
        <f>IFERROR(SUM(L103:N103,P103:R103,(TblTrvlDetails[[#This Row],[Miles*]]*VLOOKUP("Car Mileage",TblTransport[#All],2,FALSE))),"")</f>
        <v>0</v>
      </c>
      <c r="Y103" s="66">
        <v>0</v>
      </c>
      <c r="Z103" s="62">
        <f>IF(MONTH(TblTrvlDetails[[#This Row],[Travel Date
required]])&lt;10,YEAR(TblTrvlDetails[[#This Row],[Travel Date
required]]),YEAR(TblTrvlDetails[[#This Row],[Travel Date
required]])+1)</f>
        <v>1900</v>
      </c>
      <c r="AA103" s="63" t="str">
        <f>CONCATENATE(TblTrvlDetails[[#This Row],[GSA FY]],TblTrvlDetails[[#This Row],[Full Amt]])</f>
        <v>19000</v>
      </c>
    </row>
    <row r="104" spans="2:27" ht="20.399999999999999" customHeight="1">
      <c r="B104" s="24"/>
      <c r="C104" s="25"/>
      <c r="D104" s="24"/>
      <c r="E104" s="26" t="str">
        <f>_xlfn.IFNA(IF(VLOOKUP(TblTrvlDetails[[#This Row],[Location]],TblDom[],2,FALSE)&lt;&gt;"International","D",IF(VLOOKUP(TblTrvlDetails[[#This Row],[Location]],TblDom[],2,FALSE)="International","I","")),"")</f>
        <v/>
      </c>
      <c r="F104"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104" s="27"/>
      <c r="H104" s="28">
        <v>0</v>
      </c>
      <c r="I104" s="28">
        <v>0</v>
      </c>
      <c r="J104" s="28">
        <v>0</v>
      </c>
      <c r="K104" s="28">
        <v>0</v>
      </c>
      <c r="L104"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4" s="29"/>
      <c r="N104" s="29"/>
      <c r="O104" s="25"/>
      <c r="P104" s="29"/>
      <c r="Q104" s="29"/>
      <c r="R104" s="29"/>
      <c r="S104" s="137">
        <f>IF(ISBLANK(TblTrvlDetails[[#This Row],[Location]]),0,IF(TblTrvlDetails[[#This Row],[D/I]]="I",VLOOKUP(TblTrvlDetails[[#This Row],[Location]],TblDom[],3,FALSE),VLOOKUP(TblTrvlDetails[[#This Row],[Location]],TblDom[],2,FALSE)))</f>
        <v>0</v>
      </c>
      <c r="T104" s="135">
        <f>IF($G104="Enter Date",0,
IF(AND($G104&lt;&gt;"Enter Date",$G104&lt;DATEVALUE("10/1/24")),
IFERROR((
IF(AND(TblTrvlDetails[[#This Row],[D/I]]="I",TblTrvlDetails[[#This Row],[M&amp;IE Rates/Day
based on Rate Type]]&gt;265),TblTrvlDetails[[#This Row],[M&amp;IE Rates/Day
based on Rate Type]]*Data!F86,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IF($G104&gt;=DATEVALUE("10/1/24"),IFERROR((
IF(AND(TblTrvlDetails[[#This Row],[D/I]]="I",TblTrvlDetails[[#This Row],[M&amp;IE Rates/Day
based on Rate Type]]&gt;265),TblTrvlDetails[[#This Row],[M&amp;IE Rates/Day
based on Rate Type]]*Data!F86,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04" s="135">
        <f>IF($G104="Enter Date",0,
IF(AND($G104&lt;&gt;"Enter Date",$G104&lt;DATEVALUE("10/1/24")),
IFERROR((
IF(AND(TblTrvlDetails[[#This Row],[D/I]]="I",TblTrvlDetails[[#This Row],[M&amp;IE Rates/Day
based on Rate Type]]&gt;265),TblTrvlDetails[[#This Row],[M&amp;IE Rates/Day
based on Rate Type]]*Data!F86,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IF($G104&gt;=DATEVALUE("10/1/24"),IFERROR((
IF(AND(TblTrvlDetails[[#This Row],[D/I]]="I",TblTrvlDetails[[#This Row],[M&amp;IE Rates/Day
based on Rate Type]]&gt;265),TblTrvlDetails[[#This Row],[M&amp;IE Rates/Day
based on Rate Type]]*Data!F86,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04" s="135">
        <f>IF($G104="Enter Date",0,
IF(AND($G104&lt;&gt;"Enter Date",$G104&lt;DATEVALUE("10/1/24")),
IFERROR((
IF(AND(TblTrvlDetails[[#This Row],[D/I]]="I",TblTrvlDetails[[#This Row],[M&amp;IE Rates/Day
based on Rate Type]]&gt;265),TblTrvlDetails[[#This Row],[M&amp;IE Rates/Day
based on Rate Type]]*Data!F86,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IF($G104&gt;=DATEVALUE("10/1/24"),IFERROR((
IF(AND(TblTrvlDetails[[#This Row],[D/I]]="I",TblTrvlDetails[[#This Row],[M&amp;IE Rates/Day
based on Rate Type]]&gt;265),TblTrvlDetails[[#This Row],[M&amp;IE Rates/Day
based on Rate Type]]*Data!F86,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04" s="135">
        <f>IF($G104="Enter Date",0,
IF(AND($G104&lt;&gt;"Enter Date",$G104&lt;DATEVALUE("10/1/24")),
IFERROR((
IF(AND(TblTrvlDetails[[#This Row],[D/I]]="I",TblTrvlDetails[[#This Row],[M&amp;IE Rates/Day
based on Rate Type]]&gt;265),TblTrvlDetails[[#This Row],[M&amp;IE Rates/Day
based on Rate Type]]*Data!F86,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IF($G104&gt;=DATEVALUE("10/1/24"),IFERROR((
IF(AND(TblTrvlDetails[[#This Row],[D/I]]="I",TblTrvlDetails[[#This Row],[M&amp;IE Rates/Day
based on Rate Type]]&gt;265),TblTrvlDetails[[#This Row],[M&amp;IE Rates/Day
based on Rate Type]]*Data!F86,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04" s="136">
        <f>IFERROR(SUM(L104:N104,P104:R104,(TblTrvlDetails[[#This Row],[Miles*]]*VLOOKUP("Car Mileage",TblTransport[#All],2,FALSE))),"")</f>
        <v>0</v>
      </c>
      <c r="Y104" s="66">
        <v>0</v>
      </c>
      <c r="Z104" s="62">
        <f>IF(MONTH(TblTrvlDetails[[#This Row],[Travel Date
required]])&lt;10,YEAR(TblTrvlDetails[[#This Row],[Travel Date
required]]),YEAR(TblTrvlDetails[[#This Row],[Travel Date
required]])+1)</f>
        <v>1900</v>
      </c>
      <c r="AA104" s="63" t="str">
        <f>CONCATENATE(TblTrvlDetails[[#This Row],[GSA FY]],TblTrvlDetails[[#This Row],[Full Amt]])</f>
        <v>19000</v>
      </c>
    </row>
    <row r="105" spans="2:27" ht="20.399999999999999" customHeight="1">
      <c r="B105" s="24"/>
      <c r="C105" s="25"/>
      <c r="D105" s="24"/>
      <c r="E105" s="26" t="str">
        <f>_xlfn.IFNA(IF(VLOOKUP(TblTrvlDetails[[#This Row],[Location]],TblDom[],2,FALSE)&lt;&gt;"International","D",IF(VLOOKUP(TblTrvlDetails[[#This Row],[Location]],TblDom[],2,FALSE)="International","I","")),"")</f>
        <v/>
      </c>
      <c r="F105"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105" s="27"/>
      <c r="H105" s="28">
        <v>0</v>
      </c>
      <c r="I105" s="28">
        <v>0</v>
      </c>
      <c r="J105" s="28">
        <v>0</v>
      </c>
      <c r="K105" s="28">
        <v>0</v>
      </c>
      <c r="L105"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5" s="29"/>
      <c r="N105" s="29"/>
      <c r="O105" s="25"/>
      <c r="P105" s="29"/>
      <c r="Q105" s="29"/>
      <c r="R105" s="29"/>
      <c r="S105" s="137">
        <f>IF(ISBLANK(TblTrvlDetails[[#This Row],[Location]]),0,IF(TblTrvlDetails[[#This Row],[D/I]]="I",VLOOKUP(TblTrvlDetails[[#This Row],[Location]],TblDom[],3,FALSE),VLOOKUP(TblTrvlDetails[[#This Row],[Location]],TblDom[],2,FALSE)))</f>
        <v>0</v>
      </c>
      <c r="T105" s="135">
        <f>IF($G105="Enter Date",0,
IF(AND($G105&lt;&gt;"Enter Date",$G105&lt;DATEVALUE("10/1/24")),
IFERROR((
IF(AND(TblTrvlDetails[[#This Row],[D/I]]="I",TblTrvlDetails[[#This Row],[M&amp;IE Rates/Day
based on Rate Type]]&gt;265),TblTrvlDetails[[#This Row],[M&amp;IE Rates/Day
based on Rate Type]]*Data!F87,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IF($G105&gt;=DATEVALUE("10/1/24"),IFERROR((
IF(AND(TblTrvlDetails[[#This Row],[D/I]]="I",TblTrvlDetails[[#This Row],[M&amp;IE Rates/Day
based on Rate Type]]&gt;265),TblTrvlDetails[[#This Row],[M&amp;IE Rates/Day
based on Rate Type]]*Data!F87,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05" s="135">
        <f>IF($G105="Enter Date",0,
IF(AND($G105&lt;&gt;"Enter Date",$G105&lt;DATEVALUE("10/1/24")),
IFERROR((
IF(AND(TblTrvlDetails[[#This Row],[D/I]]="I",TblTrvlDetails[[#This Row],[M&amp;IE Rates/Day
based on Rate Type]]&gt;265),TblTrvlDetails[[#This Row],[M&amp;IE Rates/Day
based on Rate Type]]*Data!F87,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IF($G105&gt;=DATEVALUE("10/1/24"),IFERROR((
IF(AND(TblTrvlDetails[[#This Row],[D/I]]="I",TblTrvlDetails[[#This Row],[M&amp;IE Rates/Day
based on Rate Type]]&gt;265),TblTrvlDetails[[#This Row],[M&amp;IE Rates/Day
based on Rate Type]]*Data!F87,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05" s="135">
        <f>IF($G105="Enter Date",0,
IF(AND($G105&lt;&gt;"Enter Date",$G105&lt;DATEVALUE("10/1/24")),
IFERROR((
IF(AND(TblTrvlDetails[[#This Row],[D/I]]="I",TblTrvlDetails[[#This Row],[M&amp;IE Rates/Day
based on Rate Type]]&gt;265),TblTrvlDetails[[#This Row],[M&amp;IE Rates/Day
based on Rate Type]]*Data!F87,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IF($G105&gt;=DATEVALUE("10/1/24"),IFERROR((
IF(AND(TblTrvlDetails[[#This Row],[D/I]]="I",TblTrvlDetails[[#This Row],[M&amp;IE Rates/Day
based on Rate Type]]&gt;265),TblTrvlDetails[[#This Row],[M&amp;IE Rates/Day
based on Rate Type]]*Data!F87,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05" s="135">
        <f>IF($G105="Enter Date",0,
IF(AND($G105&lt;&gt;"Enter Date",$G105&lt;DATEVALUE("10/1/24")),
IFERROR((
IF(AND(TblTrvlDetails[[#This Row],[D/I]]="I",TblTrvlDetails[[#This Row],[M&amp;IE Rates/Day
based on Rate Type]]&gt;265),TblTrvlDetails[[#This Row],[M&amp;IE Rates/Day
based on Rate Type]]*Data!F87,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IF($G105&gt;=DATEVALUE("10/1/24"),IFERROR((
IF(AND(TblTrvlDetails[[#This Row],[D/I]]="I",TblTrvlDetails[[#This Row],[M&amp;IE Rates/Day
based on Rate Type]]&gt;265),TblTrvlDetails[[#This Row],[M&amp;IE Rates/Day
based on Rate Type]]*Data!F87,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05" s="136">
        <f>IFERROR(SUM(L105:N105,P105:R105,(TblTrvlDetails[[#This Row],[Miles*]]*VLOOKUP("Car Mileage",TblTransport[#All],2,FALSE))),"")</f>
        <v>0</v>
      </c>
      <c r="Y105" s="66">
        <v>0</v>
      </c>
      <c r="Z105" s="62">
        <f>IF(MONTH(TblTrvlDetails[[#This Row],[Travel Date
required]])&lt;10,YEAR(TblTrvlDetails[[#This Row],[Travel Date
required]]),YEAR(TblTrvlDetails[[#This Row],[Travel Date
required]])+1)</f>
        <v>1900</v>
      </c>
      <c r="AA105" s="63" t="str">
        <f>CONCATENATE(TblTrvlDetails[[#This Row],[GSA FY]],TblTrvlDetails[[#This Row],[Full Amt]])</f>
        <v>19000</v>
      </c>
    </row>
    <row r="106" spans="2:27" ht="20.399999999999999" customHeight="1">
      <c r="B106" s="24"/>
      <c r="C106" s="25"/>
      <c r="D106" s="24"/>
      <c r="E106" s="26" t="str">
        <f>_xlfn.IFNA(IF(VLOOKUP(TblTrvlDetails[[#This Row],[Location]],TblDom[],2,FALSE)&lt;&gt;"International","D",IF(VLOOKUP(TblTrvlDetails[[#This Row],[Location]],TblDom[],2,FALSE)="International","I","")),"")</f>
        <v/>
      </c>
      <c r="F106"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106" s="27"/>
      <c r="H106" s="28">
        <v>0</v>
      </c>
      <c r="I106" s="28">
        <v>0</v>
      </c>
      <c r="J106" s="28">
        <v>0</v>
      </c>
      <c r="K106" s="28">
        <v>0</v>
      </c>
      <c r="L106"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6" s="29"/>
      <c r="N106" s="29"/>
      <c r="O106" s="25"/>
      <c r="P106" s="29"/>
      <c r="Q106" s="29"/>
      <c r="R106" s="29"/>
      <c r="S106" s="137">
        <f>IF(ISBLANK(TblTrvlDetails[[#This Row],[Location]]),0,IF(TblTrvlDetails[[#This Row],[D/I]]="I",VLOOKUP(TblTrvlDetails[[#This Row],[Location]],TblDom[],3,FALSE),VLOOKUP(TblTrvlDetails[[#This Row],[Location]],TblDom[],2,FALSE)))</f>
        <v>0</v>
      </c>
      <c r="T106" s="135">
        <f>IF($G106="Enter Date",0,
IF(AND($G106&lt;&gt;"Enter Date",$G106&lt;DATEVALUE("10/1/24")),
IFERROR((
IF(AND(TblTrvlDetails[[#This Row],[D/I]]="I",TblTrvlDetails[[#This Row],[M&amp;IE Rates/Day
based on Rate Type]]&gt;265),TblTrvlDetails[[#This Row],[M&amp;IE Rates/Day
based on Rate Type]]*Data!F88,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IF($G106&gt;=DATEVALUE("10/1/24"),IFERROR((
IF(AND(TblTrvlDetails[[#This Row],[D/I]]="I",TblTrvlDetails[[#This Row],[M&amp;IE Rates/Day
based on Rate Type]]&gt;265),TblTrvlDetails[[#This Row],[M&amp;IE Rates/Day
based on Rate Type]]*Data!F88,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06" s="135">
        <f>IF($G106="Enter Date",0,
IF(AND($G106&lt;&gt;"Enter Date",$G106&lt;DATEVALUE("10/1/24")),
IFERROR((
IF(AND(TblTrvlDetails[[#This Row],[D/I]]="I",TblTrvlDetails[[#This Row],[M&amp;IE Rates/Day
based on Rate Type]]&gt;265),TblTrvlDetails[[#This Row],[M&amp;IE Rates/Day
based on Rate Type]]*Data!F88,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IF($G106&gt;=DATEVALUE("10/1/24"),IFERROR((
IF(AND(TblTrvlDetails[[#This Row],[D/I]]="I",TblTrvlDetails[[#This Row],[M&amp;IE Rates/Day
based on Rate Type]]&gt;265),TblTrvlDetails[[#This Row],[M&amp;IE Rates/Day
based on Rate Type]]*Data!F88,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06" s="135">
        <f>IF($G106="Enter Date",0,
IF(AND($G106&lt;&gt;"Enter Date",$G106&lt;DATEVALUE("10/1/24")),
IFERROR((
IF(AND(TblTrvlDetails[[#This Row],[D/I]]="I",TblTrvlDetails[[#This Row],[M&amp;IE Rates/Day
based on Rate Type]]&gt;265),TblTrvlDetails[[#This Row],[M&amp;IE Rates/Day
based on Rate Type]]*Data!F88,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IF($G106&gt;=DATEVALUE("10/1/24"),IFERROR((
IF(AND(TblTrvlDetails[[#This Row],[D/I]]="I",TblTrvlDetails[[#This Row],[M&amp;IE Rates/Day
based on Rate Type]]&gt;265),TblTrvlDetails[[#This Row],[M&amp;IE Rates/Day
based on Rate Type]]*Data!F88,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06" s="135">
        <f>IF($G106="Enter Date",0,
IF(AND($G106&lt;&gt;"Enter Date",$G106&lt;DATEVALUE("10/1/24")),
IFERROR((
IF(AND(TblTrvlDetails[[#This Row],[D/I]]="I",TblTrvlDetails[[#This Row],[M&amp;IE Rates/Day
based on Rate Type]]&gt;265),TblTrvlDetails[[#This Row],[M&amp;IE Rates/Day
based on Rate Type]]*Data!F88,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IF($G106&gt;=DATEVALUE("10/1/24"),IFERROR((
IF(AND(TblTrvlDetails[[#This Row],[D/I]]="I",TblTrvlDetails[[#This Row],[M&amp;IE Rates/Day
based on Rate Type]]&gt;265),TblTrvlDetails[[#This Row],[M&amp;IE Rates/Day
based on Rate Type]]*Data!F88,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06" s="136">
        <f>IFERROR(SUM(L106:N106,P106:R106,(TblTrvlDetails[[#This Row],[Miles*]]*VLOOKUP("Car Mileage",TblTransport[#All],2,FALSE))),"")</f>
        <v>0</v>
      </c>
      <c r="Y106" s="66">
        <v>0</v>
      </c>
      <c r="Z106" s="62">
        <f>IF(MONTH(TblTrvlDetails[[#This Row],[Travel Date
required]])&lt;10,YEAR(TblTrvlDetails[[#This Row],[Travel Date
required]]),YEAR(TblTrvlDetails[[#This Row],[Travel Date
required]])+1)</f>
        <v>1900</v>
      </c>
      <c r="AA106" s="63" t="str">
        <f>CONCATENATE(TblTrvlDetails[[#This Row],[GSA FY]],TblTrvlDetails[[#This Row],[Full Amt]])</f>
        <v>19000</v>
      </c>
    </row>
    <row r="107" spans="2:27" ht="20.399999999999999" customHeight="1">
      <c r="B107" s="24"/>
      <c r="C107" s="25"/>
      <c r="D107" s="24"/>
      <c r="E107" s="26" t="str">
        <f>_xlfn.IFNA(IF(VLOOKUP(TblTrvlDetails[[#This Row],[Location]],TblDom[],2,FALSE)&lt;&gt;"International","D",IF(VLOOKUP(TblTrvlDetails[[#This Row],[Location]],TblDom[],2,FALSE)="International","I","")),"")</f>
        <v/>
      </c>
      <c r="F107"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107" s="27"/>
      <c r="H107" s="28">
        <v>0</v>
      </c>
      <c r="I107" s="28">
        <v>0</v>
      </c>
      <c r="J107" s="28">
        <v>0</v>
      </c>
      <c r="K107" s="28">
        <v>0</v>
      </c>
      <c r="L107"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7" s="29"/>
      <c r="N107" s="29"/>
      <c r="O107" s="25"/>
      <c r="P107" s="29"/>
      <c r="Q107" s="29"/>
      <c r="R107" s="29"/>
      <c r="S107" s="137">
        <f>IF(ISBLANK(TblTrvlDetails[[#This Row],[Location]]),0,IF(TblTrvlDetails[[#This Row],[D/I]]="I",VLOOKUP(TblTrvlDetails[[#This Row],[Location]],TblDom[],3,FALSE),VLOOKUP(TblTrvlDetails[[#This Row],[Location]],TblDom[],2,FALSE)))</f>
        <v>0</v>
      </c>
      <c r="T107" s="135">
        <f>IF($G107="Enter Date",0,
IF(AND($G107&lt;&gt;"Enter Date",$G107&lt;DATEVALUE("10/1/24")),
IFERROR((
IF(AND(TblTrvlDetails[[#This Row],[D/I]]="I",TblTrvlDetails[[#This Row],[M&amp;IE Rates/Day
based on Rate Type]]&gt;265),TblTrvlDetails[[#This Row],[M&amp;IE Rates/Day
based on Rate Type]]*Data!F89,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IF($G107&gt;=DATEVALUE("10/1/24"),IFERROR((
IF(AND(TblTrvlDetails[[#This Row],[D/I]]="I",TblTrvlDetails[[#This Row],[M&amp;IE Rates/Day
based on Rate Type]]&gt;265),TblTrvlDetails[[#This Row],[M&amp;IE Rates/Day
based on Rate Type]]*Data!F89,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07" s="135">
        <f>IF($G107="Enter Date",0,
IF(AND($G107&lt;&gt;"Enter Date",$G107&lt;DATEVALUE("10/1/24")),
IFERROR((
IF(AND(TblTrvlDetails[[#This Row],[D/I]]="I",TblTrvlDetails[[#This Row],[M&amp;IE Rates/Day
based on Rate Type]]&gt;265),TblTrvlDetails[[#This Row],[M&amp;IE Rates/Day
based on Rate Type]]*Data!F89,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IF($G107&gt;=DATEVALUE("10/1/24"),IFERROR((
IF(AND(TblTrvlDetails[[#This Row],[D/I]]="I",TblTrvlDetails[[#This Row],[M&amp;IE Rates/Day
based on Rate Type]]&gt;265),TblTrvlDetails[[#This Row],[M&amp;IE Rates/Day
based on Rate Type]]*Data!F89,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07" s="135">
        <f>IF($G107="Enter Date",0,
IF(AND($G107&lt;&gt;"Enter Date",$G107&lt;DATEVALUE("10/1/24")),
IFERROR((
IF(AND(TblTrvlDetails[[#This Row],[D/I]]="I",TblTrvlDetails[[#This Row],[M&amp;IE Rates/Day
based on Rate Type]]&gt;265),TblTrvlDetails[[#This Row],[M&amp;IE Rates/Day
based on Rate Type]]*Data!F89,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IF($G107&gt;=DATEVALUE("10/1/24"),IFERROR((
IF(AND(TblTrvlDetails[[#This Row],[D/I]]="I",TblTrvlDetails[[#This Row],[M&amp;IE Rates/Day
based on Rate Type]]&gt;265),TblTrvlDetails[[#This Row],[M&amp;IE Rates/Day
based on Rate Type]]*Data!F89,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07" s="135">
        <f>IF($G107="Enter Date",0,
IF(AND($G107&lt;&gt;"Enter Date",$G107&lt;DATEVALUE("10/1/24")),
IFERROR((
IF(AND(TblTrvlDetails[[#This Row],[D/I]]="I",TblTrvlDetails[[#This Row],[M&amp;IE Rates/Day
based on Rate Type]]&gt;265),TblTrvlDetails[[#This Row],[M&amp;IE Rates/Day
based on Rate Type]]*Data!F89,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IF($G107&gt;=DATEVALUE("10/1/24"),IFERROR((
IF(AND(TblTrvlDetails[[#This Row],[D/I]]="I",TblTrvlDetails[[#This Row],[M&amp;IE Rates/Day
based on Rate Type]]&gt;265),TblTrvlDetails[[#This Row],[M&amp;IE Rates/Day
based on Rate Type]]*Data!F89,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07" s="136">
        <f>IFERROR(SUM(L107:N107,P107:R107,(TblTrvlDetails[[#This Row],[Miles*]]*VLOOKUP("Car Mileage",TblTransport[#All],2,FALSE))),"")</f>
        <v>0</v>
      </c>
      <c r="Y107" s="66">
        <v>0</v>
      </c>
      <c r="Z107" s="62">
        <f>IF(MONTH(TblTrvlDetails[[#This Row],[Travel Date
required]])&lt;10,YEAR(TblTrvlDetails[[#This Row],[Travel Date
required]]),YEAR(TblTrvlDetails[[#This Row],[Travel Date
required]])+1)</f>
        <v>1900</v>
      </c>
      <c r="AA107" s="63" t="str">
        <f>CONCATENATE(TblTrvlDetails[[#This Row],[GSA FY]],TblTrvlDetails[[#This Row],[Full Amt]])</f>
        <v>19000</v>
      </c>
    </row>
    <row r="108" spans="2:27" ht="20.399999999999999" customHeight="1">
      <c r="B108" s="24"/>
      <c r="C108" s="25"/>
      <c r="D108" s="24"/>
      <c r="E108" s="26" t="str">
        <f>_xlfn.IFNA(IF(VLOOKUP(TblTrvlDetails[[#This Row],[Location]],TblDom[],2,FALSE)&lt;&gt;"International","D",IF(VLOOKUP(TblTrvlDetails[[#This Row],[Location]],TblDom[],2,FALSE)="International","I","")),"")</f>
        <v/>
      </c>
      <c r="F108"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108" s="27"/>
      <c r="H108" s="28">
        <v>0</v>
      </c>
      <c r="I108" s="28">
        <v>0</v>
      </c>
      <c r="J108" s="28">
        <v>0</v>
      </c>
      <c r="K108" s="28">
        <v>0</v>
      </c>
      <c r="L108"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8" s="29"/>
      <c r="N108" s="29"/>
      <c r="O108" s="25"/>
      <c r="P108" s="29"/>
      <c r="Q108" s="29"/>
      <c r="R108" s="29"/>
      <c r="S108" s="137">
        <f>IF(ISBLANK(TblTrvlDetails[[#This Row],[Location]]),0,IF(TblTrvlDetails[[#This Row],[D/I]]="I",VLOOKUP(TblTrvlDetails[[#This Row],[Location]],TblDom[],3,FALSE),VLOOKUP(TblTrvlDetails[[#This Row],[Location]],TblDom[],2,FALSE)))</f>
        <v>0</v>
      </c>
      <c r="T108" s="135">
        <f>IF($G108="Enter Date",0,
IF(AND($G108&lt;&gt;"Enter Date",$G108&lt;DATEVALUE("10/1/24")),
IFERROR((
IF(AND(TblTrvlDetails[[#This Row],[D/I]]="I",TblTrvlDetails[[#This Row],[M&amp;IE Rates/Day
based on Rate Type]]&gt;265),TblTrvlDetails[[#This Row],[M&amp;IE Rates/Day
based on Rate Type]]*Data!F90,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IF($G108&gt;=DATEVALUE("10/1/24"),IFERROR((
IF(AND(TblTrvlDetails[[#This Row],[D/I]]="I",TblTrvlDetails[[#This Row],[M&amp;IE Rates/Day
based on Rate Type]]&gt;265),TblTrvlDetails[[#This Row],[M&amp;IE Rates/Day
based on Rate Type]]*Data!F90,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08" s="135">
        <f>IF($G108="Enter Date",0,
IF(AND($G108&lt;&gt;"Enter Date",$G108&lt;DATEVALUE("10/1/24")),
IFERROR((
IF(AND(TblTrvlDetails[[#This Row],[D/I]]="I",TblTrvlDetails[[#This Row],[M&amp;IE Rates/Day
based on Rate Type]]&gt;265),TblTrvlDetails[[#This Row],[M&amp;IE Rates/Day
based on Rate Type]]*Data!F90,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IF($G108&gt;=DATEVALUE("10/1/24"),IFERROR((
IF(AND(TblTrvlDetails[[#This Row],[D/I]]="I",TblTrvlDetails[[#This Row],[M&amp;IE Rates/Day
based on Rate Type]]&gt;265),TblTrvlDetails[[#This Row],[M&amp;IE Rates/Day
based on Rate Type]]*Data!F90,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08" s="135">
        <f>IF($G108="Enter Date",0,
IF(AND($G108&lt;&gt;"Enter Date",$G108&lt;DATEVALUE("10/1/24")),
IFERROR((
IF(AND(TblTrvlDetails[[#This Row],[D/I]]="I",TblTrvlDetails[[#This Row],[M&amp;IE Rates/Day
based on Rate Type]]&gt;265),TblTrvlDetails[[#This Row],[M&amp;IE Rates/Day
based on Rate Type]]*Data!F90,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IF($G108&gt;=DATEVALUE("10/1/24"),IFERROR((
IF(AND(TblTrvlDetails[[#This Row],[D/I]]="I",TblTrvlDetails[[#This Row],[M&amp;IE Rates/Day
based on Rate Type]]&gt;265),TblTrvlDetails[[#This Row],[M&amp;IE Rates/Day
based on Rate Type]]*Data!F90,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08" s="135">
        <f>IF($G108="Enter Date",0,
IF(AND($G108&lt;&gt;"Enter Date",$G108&lt;DATEVALUE("10/1/24")),
IFERROR((
IF(AND(TblTrvlDetails[[#This Row],[D/I]]="I",TblTrvlDetails[[#This Row],[M&amp;IE Rates/Day
based on Rate Type]]&gt;265),TblTrvlDetails[[#This Row],[M&amp;IE Rates/Day
based on Rate Type]]*Data!F90,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IF($G108&gt;=DATEVALUE("10/1/24"),IFERROR((
IF(AND(TblTrvlDetails[[#This Row],[D/I]]="I",TblTrvlDetails[[#This Row],[M&amp;IE Rates/Day
based on Rate Type]]&gt;265),TblTrvlDetails[[#This Row],[M&amp;IE Rates/Day
based on Rate Type]]*Data!F90,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08" s="136">
        <f>IFERROR(SUM(L108:N108,P108:R108,(TblTrvlDetails[[#This Row],[Miles*]]*VLOOKUP("Car Mileage",TblTransport[#All],2,FALSE))),"")</f>
        <v>0</v>
      </c>
      <c r="Y108" s="66">
        <v>0</v>
      </c>
      <c r="Z108" s="62">
        <f>IF(MONTH(TblTrvlDetails[[#This Row],[Travel Date
required]])&lt;10,YEAR(TblTrvlDetails[[#This Row],[Travel Date
required]]),YEAR(TblTrvlDetails[[#This Row],[Travel Date
required]])+1)</f>
        <v>1900</v>
      </c>
      <c r="AA108" s="63" t="str">
        <f>CONCATENATE(TblTrvlDetails[[#This Row],[GSA FY]],TblTrvlDetails[[#This Row],[Full Amt]])</f>
        <v>19000</v>
      </c>
    </row>
    <row r="109" spans="2:27" ht="20.399999999999999" customHeight="1">
      <c r="B109" s="24"/>
      <c r="C109" s="25"/>
      <c r="D109" s="24"/>
      <c r="E109" s="26" t="str">
        <f>_xlfn.IFNA(IF(VLOOKUP(TblTrvlDetails[[#This Row],[Location]],TblDom[],2,FALSE)&lt;&gt;"International","D",IF(VLOOKUP(TblTrvlDetails[[#This Row],[Location]],TblDom[],2,FALSE)="International","I","")),"")</f>
        <v/>
      </c>
      <c r="F109"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109" s="27"/>
      <c r="H109" s="28">
        <v>0</v>
      </c>
      <c r="I109" s="28">
        <v>0</v>
      </c>
      <c r="J109" s="28">
        <v>0</v>
      </c>
      <c r="K109" s="28">
        <v>0</v>
      </c>
      <c r="L109"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09" s="29"/>
      <c r="N109" s="29"/>
      <c r="O109" s="25"/>
      <c r="P109" s="29"/>
      <c r="Q109" s="29"/>
      <c r="R109" s="29"/>
      <c r="S109" s="137">
        <f>IF(ISBLANK(TblTrvlDetails[[#This Row],[Location]]),0,IF(TblTrvlDetails[[#This Row],[D/I]]="I",VLOOKUP(TblTrvlDetails[[#This Row],[Location]],TblDom[],3,FALSE),VLOOKUP(TblTrvlDetails[[#This Row],[Location]],TblDom[],2,FALSE)))</f>
        <v>0</v>
      </c>
      <c r="T109" s="135">
        <f>IF($G109="Enter Date",0,
IF(AND($G109&lt;&gt;"Enter Date",$G109&lt;DATEVALUE("10/1/24")),
IFERROR((
IF(AND(TblTrvlDetails[[#This Row],[D/I]]="I",TblTrvlDetails[[#This Row],[M&amp;IE Rates/Day
based on Rate Type]]&gt;265),TblTrvlDetails[[#This Row],[M&amp;IE Rates/Day
based on Rate Type]]*Data!F91,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IF($G109&gt;=DATEVALUE("10/1/24"),IFERROR((
IF(AND(TblTrvlDetails[[#This Row],[D/I]]="I",TblTrvlDetails[[#This Row],[M&amp;IE Rates/Day
based on Rate Type]]&gt;265),TblTrvlDetails[[#This Row],[M&amp;IE Rates/Day
based on Rate Type]]*Data!F91,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09" s="135">
        <f>IF($G109="Enter Date",0,
IF(AND($G109&lt;&gt;"Enter Date",$G109&lt;DATEVALUE("10/1/24")),
IFERROR((
IF(AND(TblTrvlDetails[[#This Row],[D/I]]="I",TblTrvlDetails[[#This Row],[M&amp;IE Rates/Day
based on Rate Type]]&gt;265),TblTrvlDetails[[#This Row],[M&amp;IE Rates/Day
based on Rate Type]]*Data!F91,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IF($G109&gt;=DATEVALUE("10/1/24"),IFERROR((
IF(AND(TblTrvlDetails[[#This Row],[D/I]]="I",TblTrvlDetails[[#This Row],[M&amp;IE Rates/Day
based on Rate Type]]&gt;265),TblTrvlDetails[[#This Row],[M&amp;IE Rates/Day
based on Rate Type]]*Data!F91,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09" s="135">
        <f>IF($G109="Enter Date",0,
IF(AND($G109&lt;&gt;"Enter Date",$G109&lt;DATEVALUE("10/1/24")),
IFERROR((
IF(AND(TblTrvlDetails[[#This Row],[D/I]]="I",TblTrvlDetails[[#This Row],[M&amp;IE Rates/Day
based on Rate Type]]&gt;265),TblTrvlDetails[[#This Row],[M&amp;IE Rates/Day
based on Rate Type]]*Data!F91,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IF($G109&gt;=DATEVALUE("10/1/24"),IFERROR((
IF(AND(TblTrvlDetails[[#This Row],[D/I]]="I",TblTrvlDetails[[#This Row],[M&amp;IE Rates/Day
based on Rate Type]]&gt;265),TblTrvlDetails[[#This Row],[M&amp;IE Rates/Day
based on Rate Type]]*Data!F91,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09" s="135">
        <f>IF($G109="Enter Date",0,
IF(AND($G109&lt;&gt;"Enter Date",$G109&lt;DATEVALUE("10/1/24")),
IFERROR((
IF(AND(TblTrvlDetails[[#This Row],[D/I]]="I",TblTrvlDetails[[#This Row],[M&amp;IE Rates/Day
based on Rate Type]]&gt;265),TblTrvlDetails[[#This Row],[M&amp;IE Rates/Day
based on Rate Type]]*Data!F91,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IF($G109&gt;=DATEVALUE("10/1/24"),IFERROR((
IF(AND(TblTrvlDetails[[#This Row],[D/I]]="I",TblTrvlDetails[[#This Row],[M&amp;IE Rates/Day
based on Rate Type]]&gt;265),TblTrvlDetails[[#This Row],[M&amp;IE Rates/Day
based on Rate Type]]*Data!F91,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09" s="136">
        <f>IFERROR(SUM(L109:N109,P109:R109,(TblTrvlDetails[[#This Row],[Miles*]]*VLOOKUP("Car Mileage",TblTransport[#All],2,FALSE))),"")</f>
        <v>0</v>
      </c>
      <c r="Y109" s="66">
        <v>0</v>
      </c>
      <c r="Z109" s="62">
        <f>IF(MONTH(TblTrvlDetails[[#This Row],[Travel Date
required]])&lt;10,YEAR(TblTrvlDetails[[#This Row],[Travel Date
required]]),YEAR(TblTrvlDetails[[#This Row],[Travel Date
required]])+1)</f>
        <v>1900</v>
      </c>
      <c r="AA109" s="63" t="str">
        <f>CONCATENATE(TblTrvlDetails[[#This Row],[GSA FY]],TblTrvlDetails[[#This Row],[Full Amt]])</f>
        <v>19000</v>
      </c>
    </row>
    <row r="110" spans="2:27" ht="20.399999999999999" customHeight="1">
      <c r="B110" s="24"/>
      <c r="C110" s="25"/>
      <c r="D110" s="24"/>
      <c r="E110" s="26" t="str">
        <f>_xlfn.IFNA(IF(VLOOKUP(TblTrvlDetails[[#This Row],[Location]],TblDom[],2,FALSE)&lt;&gt;"International","D",IF(VLOOKUP(TblTrvlDetails[[#This Row],[Location]],TblDom[],2,FALSE)="International","I","")),"")</f>
        <v/>
      </c>
      <c r="F110"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110" s="27"/>
      <c r="H110" s="28">
        <v>0</v>
      </c>
      <c r="I110" s="28">
        <v>0</v>
      </c>
      <c r="J110" s="28">
        <v>0</v>
      </c>
      <c r="K110" s="28">
        <v>0</v>
      </c>
      <c r="L110"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10" s="29"/>
      <c r="N110" s="29"/>
      <c r="O110" s="25"/>
      <c r="P110" s="29"/>
      <c r="Q110" s="29"/>
      <c r="R110" s="29"/>
      <c r="S110" s="137">
        <f>IF(ISBLANK(TblTrvlDetails[[#This Row],[Location]]),0,IF(TblTrvlDetails[[#This Row],[D/I]]="I",VLOOKUP(TblTrvlDetails[[#This Row],[Location]],TblDom[],3,FALSE),VLOOKUP(TblTrvlDetails[[#This Row],[Location]],TblDom[],2,FALSE)))</f>
        <v>0</v>
      </c>
      <c r="T110" s="135">
        <f>IF($G110="Enter Date",0,
IF(AND($G110&lt;&gt;"Enter Date",$G110&lt;DATEVALUE("10/1/24")),
IFERROR((
IF(AND(TblTrvlDetails[[#This Row],[D/I]]="I",TblTrvlDetails[[#This Row],[M&amp;IE Rates/Day
based on Rate Type]]&gt;265),TblTrvlDetails[[#This Row],[M&amp;IE Rates/Day
based on Rate Type]]*Data!F92,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IF($G110&gt;=DATEVALUE("10/1/24"),IFERROR((
IF(AND(TblTrvlDetails[[#This Row],[D/I]]="I",TblTrvlDetails[[#This Row],[M&amp;IE Rates/Day
based on Rate Type]]&gt;265),TblTrvlDetails[[#This Row],[M&amp;IE Rates/Day
based on Rate Type]]*Data!F92,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10" s="135">
        <f>IF($G110="Enter Date",0,
IF(AND($G110&lt;&gt;"Enter Date",$G110&lt;DATEVALUE("10/1/24")),
IFERROR((
IF(AND(TblTrvlDetails[[#This Row],[D/I]]="I",TblTrvlDetails[[#This Row],[M&amp;IE Rates/Day
based on Rate Type]]&gt;265),TblTrvlDetails[[#This Row],[M&amp;IE Rates/Day
based on Rate Type]]*Data!F92,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IF($G110&gt;=DATEVALUE("10/1/24"),IFERROR((
IF(AND(TblTrvlDetails[[#This Row],[D/I]]="I",TblTrvlDetails[[#This Row],[M&amp;IE Rates/Day
based on Rate Type]]&gt;265),TblTrvlDetails[[#This Row],[M&amp;IE Rates/Day
based on Rate Type]]*Data!F92,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10" s="135">
        <f>IF($G110="Enter Date",0,
IF(AND($G110&lt;&gt;"Enter Date",$G110&lt;DATEVALUE("10/1/24")),
IFERROR((
IF(AND(TblTrvlDetails[[#This Row],[D/I]]="I",TblTrvlDetails[[#This Row],[M&amp;IE Rates/Day
based on Rate Type]]&gt;265),TblTrvlDetails[[#This Row],[M&amp;IE Rates/Day
based on Rate Type]]*Data!F92,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IF($G110&gt;=DATEVALUE("10/1/24"),IFERROR((
IF(AND(TblTrvlDetails[[#This Row],[D/I]]="I",TblTrvlDetails[[#This Row],[M&amp;IE Rates/Day
based on Rate Type]]&gt;265),TblTrvlDetails[[#This Row],[M&amp;IE Rates/Day
based on Rate Type]]*Data!F92,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10" s="135">
        <f>IF($G110="Enter Date",0,
IF(AND($G110&lt;&gt;"Enter Date",$G110&lt;DATEVALUE("10/1/24")),
IFERROR((
IF(AND(TblTrvlDetails[[#This Row],[D/I]]="I",TblTrvlDetails[[#This Row],[M&amp;IE Rates/Day
based on Rate Type]]&gt;265),TblTrvlDetails[[#This Row],[M&amp;IE Rates/Day
based on Rate Type]]*Data!F92,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IF($G110&gt;=DATEVALUE("10/1/24"),IFERROR((
IF(AND(TblTrvlDetails[[#This Row],[D/I]]="I",TblTrvlDetails[[#This Row],[M&amp;IE Rates/Day
based on Rate Type]]&gt;265),TblTrvlDetails[[#This Row],[M&amp;IE Rates/Day
based on Rate Type]]*Data!F92,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10" s="136">
        <f>IFERROR(SUM(L110:N110,P110:R110,(TblTrvlDetails[[#This Row],[Miles*]]*VLOOKUP("Car Mileage",TblTransport[#All],2,FALSE))),"")</f>
        <v>0</v>
      </c>
      <c r="Y110" s="66">
        <v>0</v>
      </c>
      <c r="Z110" s="62">
        <f>IF(MONTH(TblTrvlDetails[[#This Row],[Travel Date
required]])&lt;10,YEAR(TblTrvlDetails[[#This Row],[Travel Date
required]]),YEAR(TblTrvlDetails[[#This Row],[Travel Date
required]])+1)</f>
        <v>1900</v>
      </c>
      <c r="AA110" s="63" t="str">
        <f>CONCATENATE(TblTrvlDetails[[#This Row],[GSA FY]],TblTrvlDetails[[#This Row],[Full Amt]])</f>
        <v>19000</v>
      </c>
    </row>
    <row r="111" spans="2:27" ht="20.399999999999999" customHeight="1">
      <c r="B111" s="24"/>
      <c r="C111" s="25"/>
      <c r="D111" s="24"/>
      <c r="E111" s="26" t="str">
        <f>_xlfn.IFNA(IF(VLOOKUP(TblTrvlDetails[[#This Row],[Location]],TblDom[],2,FALSE)&lt;&gt;"International","D",IF(VLOOKUP(TblTrvlDetails[[#This Row],[Location]],TblDom[],2,FALSE)="International","I","")),"")</f>
        <v/>
      </c>
      <c r="F111"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111" s="27"/>
      <c r="H111" s="28">
        <v>0</v>
      </c>
      <c r="I111" s="28">
        <v>0</v>
      </c>
      <c r="J111" s="28">
        <v>0</v>
      </c>
      <c r="K111" s="28">
        <v>0</v>
      </c>
      <c r="L111"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11" s="29"/>
      <c r="N111" s="29"/>
      <c r="O111" s="25"/>
      <c r="P111" s="29"/>
      <c r="Q111" s="29"/>
      <c r="R111" s="29"/>
      <c r="S111" s="137">
        <f>IF(ISBLANK(TblTrvlDetails[[#This Row],[Location]]),0,IF(TblTrvlDetails[[#This Row],[D/I]]="I",VLOOKUP(TblTrvlDetails[[#This Row],[Location]],TblDom[],3,FALSE),VLOOKUP(TblTrvlDetails[[#This Row],[Location]],TblDom[],2,FALSE)))</f>
        <v>0</v>
      </c>
      <c r="T111" s="135">
        <f>IF($G111="Enter Date",0,
IF(AND($G111&lt;&gt;"Enter Date",$G111&lt;DATEVALUE("10/1/24")),
IFERROR((
IF(AND(TblTrvlDetails[[#This Row],[D/I]]="I",TblTrvlDetails[[#This Row],[M&amp;IE Rates/Day
based on Rate Type]]&gt;265),TblTrvlDetails[[#This Row],[M&amp;IE Rates/Day
based on Rate Type]]*Data!F93,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IF($G111&gt;=DATEVALUE("10/1/24"),IFERROR((
IF(AND(TblTrvlDetails[[#This Row],[D/I]]="I",TblTrvlDetails[[#This Row],[M&amp;IE Rates/Day
based on Rate Type]]&gt;265),TblTrvlDetails[[#This Row],[M&amp;IE Rates/Day
based on Rate Type]]*Data!F93,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11" s="135">
        <f>IF($G111="Enter Date",0,
IF(AND($G111&lt;&gt;"Enter Date",$G111&lt;DATEVALUE("10/1/24")),
IFERROR((
IF(AND(TblTrvlDetails[[#This Row],[D/I]]="I",TblTrvlDetails[[#This Row],[M&amp;IE Rates/Day
based on Rate Type]]&gt;265),TblTrvlDetails[[#This Row],[M&amp;IE Rates/Day
based on Rate Type]]*Data!F93,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IF($G111&gt;=DATEVALUE("10/1/24"),IFERROR((
IF(AND(TblTrvlDetails[[#This Row],[D/I]]="I",TblTrvlDetails[[#This Row],[M&amp;IE Rates/Day
based on Rate Type]]&gt;265),TblTrvlDetails[[#This Row],[M&amp;IE Rates/Day
based on Rate Type]]*Data!F93,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11" s="135">
        <f>IF($G111="Enter Date",0,
IF(AND($G111&lt;&gt;"Enter Date",$G111&lt;DATEVALUE("10/1/24")),
IFERROR((
IF(AND(TblTrvlDetails[[#This Row],[D/I]]="I",TblTrvlDetails[[#This Row],[M&amp;IE Rates/Day
based on Rate Type]]&gt;265),TblTrvlDetails[[#This Row],[M&amp;IE Rates/Day
based on Rate Type]]*Data!F93,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IF($G111&gt;=DATEVALUE("10/1/24"),IFERROR((
IF(AND(TblTrvlDetails[[#This Row],[D/I]]="I",TblTrvlDetails[[#This Row],[M&amp;IE Rates/Day
based on Rate Type]]&gt;265),TblTrvlDetails[[#This Row],[M&amp;IE Rates/Day
based on Rate Type]]*Data!F93,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11" s="135">
        <f>IF($G111="Enter Date",0,
IF(AND($G111&lt;&gt;"Enter Date",$G111&lt;DATEVALUE("10/1/24")),
IFERROR((
IF(AND(TblTrvlDetails[[#This Row],[D/I]]="I",TblTrvlDetails[[#This Row],[M&amp;IE Rates/Day
based on Rate Type]]&gt;265),TblTrvlDetails[[#This Row],[M&amp;IE Rates/Day
based on Rate Type]]*Data!F93,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IF($G111&gt;=DATEVALUE("10/1/24"),IFERROR((
IF(AND(TblTrvlDetails[[#This Row],[D/I]]="I",TblTrvlDetails[[#This Row],[M&amp;IE Rates/Day
based on Rate Type]]&gt;265),TblTrvlDetails[[#This Row],[M&amp;IE Rates/Day
based on Rate Type]]*Data!F93,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11" s="136">
        <f>IFERROR(SUM(L111:N111,P111:R111,(TblTrvlDetails[[#This Row],[Miles*]]*VLOOKUP("Car Mileage",TblTransport[#All],2,FALSE))),"")</f>
        <v>0</v>
      </c>
      <c r="Y111" s="66">
        <v>0</v>
      </c>
      <c r="Z111" s="62">
        <f>IF(MONTH(TblTrvlDetails[[#This Row],[Travel Date
required]])&lt;10,YEAR(TblTrvlDetails[[#This Row],[Travel Date
required]]),YEAR(TblTrvlDetails[[#This Row],[Travel Date
required]])+1)</f>
        <v>1900</v>
      </c>
      <c r="AA111" s="63" t="str">
        <f>CONCATENATE(TblTrvlDetails[[#This Row],[GSA FY]],TblTrvlDetails[[#This Row],[Full Amt]])</f>
        <v>19000</v>
      </c>
    </row>
    <row r="112" spans="2:27" ht="20.399999999999999" customHeight="1">
      <c r="B112" s="24"/>
      <c r="C112" s="25"/>
      <c r="D112" s="24"/>
      <c r="E112" s="26" t="str">
        <f>_xlfn.IFNA(IF(VLOOKUP(TblTrvlDetails[[#This Row],[Location]],TblDom[],2,FALSE)&lt;&gt;"International","D",IF(VLOOKUP(TblTrvlDetails[[#This Row],[Location]],TblDom[],2,FALSE)="International","I","")),"")</f>
        <v/>
      </c>
      <c r="F112"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Row],[Location]],TblDom[],2,FALSE)&lt;=IF($G$5&lt;10/1/2024,HighestRate23,HighestRate24)))),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Row],[Location]],TblDom[],2,FALSE)&lt;=IF($G$5&lt;10/1/2024,HighestRate23,HighestRate24)))), VLOOKUP(TblTrvlDetails[[#This Row],[Location]],TblDom[],2,FALSE))))))))),0)</f>
        <v>0</v>
      </c>
      <c r="G112" s="27"/>
      <c r="H112" s="28">
        <v>0</v>
      </c>
      <c r="I112" s="28">
        <v>0</v>
      </c>
      <c r="J112" s="28">
        <v>0</v>
      </c>
      <c r="K112" s="28">
        <v>0</v>
      </c>
      <c r="L112"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12" s="29"/>
      <c r="N112" s="29"/>
      <c r="O112" s="25"/>
      <c r="P112" s="29"/>
      <c r="Q112" s="29"/>
      <c r="R112" s="29"/>
      <c r="S112" s="137">
        <f>IF(ISBLANK(TblTrvlDetails[[#This Row],[Location]]),0,IF(TblTrvlDetails[[#This Row],[D/I]]="I",VLOOKUP(TblTrvlDetails[[#This Row],[Location]],TblDom[],3,FALSE),VLOOKUP(TblTrvlDetails[[#This Row],[Location]],TblDom[],2,FALSE)))</f>
        <v>0</v>
      </c>
      <c r="T112" s="135">
        <f>IF($G112="Enter Date",0,
IF(AND($G112&lt;&gt;"Enter Date",$G112&lt;DATEVALUE("10/1/24")),
IFERROR((
IF(AND(TblTrvlDetails[[#This Row],[D/I]]="I",TblTrvlDetails[[#This Row],[M&amp;IE Rates/Day
based on Rate Type]]&gt;265),TblTrvlDetails[[#This Row],[M&amp;IE Rates/Day
based on Rate Type]]*Data!F94,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IF($G112&gt;=DATEVALUE("10/1/24"),IFERROR((
IF(AND(TblTrvlDetails[[#This Row],[D/I]]="I",TblTrvlDetails[[#This Row],[M&amp;IE Rates/Day
based on Rate Type]]&gt;265),TblTrvlDetails[[#This Row],[M&amp;IE Rates/Day
based on Rate Type]]*Data!F94,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12" s="135">
        <f>IF($G112="Enter Date",0,
IF(AND($G112&lt;&gt;"Enter Date",$G112&lt;DATEVALUE("10/1/24")),
IFERROR((
IF(AND(TblTrvlDetails[[#This Row],[D/I]]="I",TblTrvlDetails[[#This Row],[M&amp;IE Rates/Day
based on Rate Type]]&gt;265),TblTrvlDetails[[#This Row],[M&amp;IE Rates/Day
based on Rate Type]]*Data!F94,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IF($G112&gt;=DATEVALUE("10/1/24"),IFERROR((
IF(AND(TblTrvlDetails[[#This Row],[D/I]]="I",TblTrvlDetails[[#This Row],[M&amp;IE Rates/Day
based on Rate Type]]&gt;265),TblTrvlDetails[[#This Row],[M&amp;IE Rates/Day
based on Rate Type]]*Data!F94,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12" s="135">
        <f>IF($G112="Enter Date",0,
IF(AND($G112&lt;&gt;"Enter Date",$G112&lt;DATEVALUE("10/1/24")),
IFERROR((
IF(AND(TblTrvlDetails[[#This Row],[D/I]]="I",TblTrvlDetails[[#This Row],[M&amp;IE Rates/Day
based on Rate Type]]&gt;265),TblTrvlDetails[[#This Row],[M&amp;IE Rates/Day
based on Rate Type]]*Data!F94,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IF($G112&gt;=DATEVALUE("10/1/24"),IFERROR((
IF(AND(TblTrvlDetails[[#This Row],[D/I]]="I",TblTrvlDetails[[#This Row],[M&amp;IE Rates/Day
based on Rate Type]]&gt;265),TblTrvlDetails[[#This Row],[M&amp;IE Rates/Day
based on Rate Type]]*Data!F94,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12" s="135">
        <f>IF($G112="Enter Date",0,
IF(AND($G112&lt;&gt;"Enter Date",$G112&lt;DATEVALUE("10/1/24")),
IFERROR((
IF(AND(TblTrvlDetails[[#This Row],[D/I]]="I",TblTrvlDetails[[#This Row],[M&amp;IE Rates/Day
based on Rate Type]]&gt;265),TblTrvlDetails[[#This Row],[M&amp;IE Rates/Day
based on Rate Type]]*Data!F94,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IF($G112&gt;=DATEVALUE("10/1/24"),IFERROR((
IF(AND(TblTrvlDetails[[#This Row],[D/I]]="I",TblTrvlDetails[[#This Row],[M&amp;IE Rates/Day
based on Rate Type]]&gt;265),TblTrvlDetails[[#This Row],[M&amp;IE Rates/Day
based on Rate Type]]*Data!F94,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12" s="136">
        <f>IFERROR(SUM(L112:N112,P112:R112,(TblTrvlDetails[[#This Row],[Miles*]]*VLOOKUP("Car Mileage",TblTransport[#All],2,FALSE))),"")</f>
        <v>0</v>
      </c>
      <c r="Y112" s="66">
        <v>0</v>
      </c>
      <c r="Z112" s="62">
        <f>IF(MONTH(TblTrvlDetails[[#This Row],[Travel Date
required]])&lt;10,YEAR(TblTrvlDetails[[#This Row],[Travel Date
required]]),YEAR(TblTrvlDetails[[#This Row],[Travel Date
required]])+1)</f>
        <v>1900</v>
      </c>
      <c r="AA112" s="63" t="str">
        <f>CONCATENATE(TblTrvlDetails[[#This Row],[GSA FY]],TblTrvlDetails[[#This Row],[Full Amt]])</f>
        <v>19000</v>
      </c>
    </row>
  </sheetData>
  <sheetProtection sheet="1" selectLockedCells="1"/>
  <mergeCells count="50">
    <mergeCell ref="X16:Y17"/>
    <mergeCell ref="X14:Y15"/>
    <mergeCell ref="I15:J15"/>
    <mergeCell ref="K15:L15"/>
    <mergeCell ref="M15:N15"/>
    <mergeCell ref="O15:P15"/>
    <mergeCell ref="Q14:R14"/>
    <mergeCell ref="Q15:R15"/>
    <mergeCell ref="Q16:R16"/>
    <mergeCell ref="Q12:R12"/>
    <mergeCell ref="M16:P16"/>
    <mergeCell ref="I16:K16"/>
    <mergeCell ref="Q13:R13"/>
    <mergeCell ref="O11:P11"/>
    <mergeCell ref="K11:L11"/>
    <mergeCell ref="M11:N11"/>
    <mergeCell ref="Q11:R11"/>
    <mergeCell ref="I3:J3"/>
    <mergeCell ref="K3:M3"/>
    <mergeCell ref="N3:O3"/>
    <mergeCell ref="Q3:X3"/>
    <mergeCell ref="Q7:X7"/>
    <mergeCell ref="J7:L7"/>
    <mergeCell ref="O7:P7"/>
    <mergeCell ref="V10:Y10"/>
    <mergeCell ref="O8:P8"/>
    <mergeCell ref="I4:X6"/>
    <mergeCell ref="Q10:R10"/>
    <mergeCell ref="I9:R9"/>
    <mergeCell ref="K10:L10"/>
    <mergeCell ref="M10:N10"/>
    <mergeCell ref="O10:P10"/>
    <mergeCell ref="Q8:X8"/>
    <mergeCell ref="I10:J10"/>
    <mergeCell ref="G4:H4"/>
    <mergeCell ref="C4:D4"/>
    <mergeCell ref="I20:K20"/>
    <mergeCell ref="C3:D3"/>
    <mergeCell ref="G3:H3"/>
    <mergeCell ref="G6:H6"/>
    <mergeCell ref="G5:H5"/>
    <mergeCell ref="F17:P17"/>
    <mergeCell ref="C5:D6"/>
    <mergeCell ref="I14:J14"/>
    <mergeCell ref="K14:L14"/>
    <mergeCell ref="M14:N14"/>
    <mergeCell ref="O14:P14"/>
    <mergeCell ref="I12:J12"/>
    <mergeCell ref="I13:J13"/>
    <mergeCell ref="I11:J11"/>
  </mergeCells>
  <phoneticPr fontId="11" type="noConversion"/>
  <conditionalFormatting sqref="F5:F6">
    <cfRule type="expression" dxfId="78" priority="5">
      <formula>(ISBLANK(G5))</formula>
    </cfRule>
  </conditionalFormatting>
  <conditionalFormatting sqref="G22:G112">
    <cfRule type="containsText" dxfId="77" priority="8" operator="containsText" text="Enter Date">
      <formula>NOT(ISERROR(SEARCH("Enter Date",G22)))</formula>
    </cfRule>
  </conditionalFormatting>
  <conditionalFormatting sqref="V10:X10">
    <cfRule type="cellIs" dxfId="76" priority="4" operator="lessThan">
      <formula>0</formula>
    </cfRule>
  </conditionalFormatting>
  <dataValidations count="2">
    <dataValidation allowBlank="1" showInputMessage="1" showErrorMessage="1" promptTitle="TRAVEL DATE for M&amp;IE" prompt="For $0 values, please validate per diem rate is appropriate for travel dates on detail lines." sqref="L21" xr:uid="{D5605415-2D4D-4D8B-A666-57BF829BCE23}"/>
    <dataValidation type="list" allowBlank="1" showInputMessage="1" showErrorMessage="1" sqref="B22:B112" xr:uid="{07EDC93E-A437-4C38-AECE-9981906E210E}">
      <formula1>OFFSET($B$8,0,0,COUNTA($B$8:$B$18)-1,1)</formula1>
    </dataValidation>
  </dataValidations>
  <hyperlinks>
    <hyperlink ref="D7" r:id="rId1" display="International Rates (State Dept)" xr:uid="{21DD02F2-915F-4D90-9C34-CF297AEA1277}"/>
    <hyperlink ref="C7" r:id="rId2" xr:uid="{EAD12657-15CC-462B-8F73-3AA76AC31235}"/>
    <hyperlink ref="N3:O3" r:id="rId3" display="Mileage Rates " xr:uid="{6CCBC7A3-E599-4634-898F-2F82AA743382}"/>
    <hyperlink ref="Q3" r:id="rId4" xr:uid="{F9C302A2-663B-4E26-9944-0407E0155A36}"/>
    <hyperlink ref="C2" r:id="rId5" display="https://portal.csun.edu/login" xr:uid="{82959C8D-D32D-4574-8AD4-60A56C39C9E5}"/>
    <hyperlink ref="F13" r:id="rId6" display="https://www.csun.edu/sites/default/files/AC042-TUC Travel Policy and Procedures - signed_0.pdf" xr:uid="{5E48CD8E-950D-43C9-93A2-1D2CB82DF4B0}"/>
    <hyperlink ref="F14" r:id="rId7" xr:uid="{892A388B-0E44-4F0C-A884-0C4AF6CE59BB}"/>
    <hyperlink ref="F15" r:id="rId8" display="https://www1.oanda.com/currency/converter/" xr:uid="{94316351-16D6-40F7-B1F1-F8952D9F3928}"/>
    <hyperlink ref="F16" r:id="rId9" display="https://onbase.csun.edu/AppNet22.1.20Forms/UnityForm.aspx?d1=AWiQqol7eT7cX08%2bv%2fRvvVixkYnjvd0JJ80s9%2bD2ha%2bScO8YxwjlXv7eLYNo9A9DZjFkGbKK6ZQRfsjug25Dz%2fxAEyORLgIt9%2brmtTzwJaYmnolp8TmWphD1BZOcJMFzuf8zc7HbyR8cQJ2cIJ%2flLl%2bHDoIomUZJUA%2b1%2fmPLejS1oedoRnt3aImVKwovjx2IhF4MVFMiyd2nDScJ048UO8rA%2faVkJCuyLAv%2fcgV1qA9zcL%2fV7318DuiPCbyxYaCErw%3d%3d&amp;ufpreKW_TUCACHdepartment=Accounts%20Payable&amp;ufprehash=b%2bfYmtAmoBUF6fycl0ZvO0MoXCgCHeqbOgXHS1q%2b2w0%3d" xr:uid="{47E07633-9029-46BB-8AA6-AF0638AB033B}"/>
  </hyperlinks>
  <printOptions horizontalCentered="1"/>
  <pageMargins left="0.25" right="0.25" top="0.75" bottom="0.75" header="0.3" footer="0.3"/>
  <pageSetup scale="55" fitToHeight="0" orientation="landscape" r:id="rId10"/>
  <headerFooter>
    <oddHeader xml:space="preserve">&amp;L&amp;G &amp;"Arial,Bold"The University Corporation  (TUC)
&amp;"-,Regular"
</oddHeader>
    <oddFooter>&amp;L&amp;"-,Italic"&amp;9Version 2 - 11/13/23&amp;R&amp;"-,Italic"&amp;9&amp;D&amp;T</oddFooter>
  </headerFooter>
  <ignoredErrors>
    <ignoredError sqref="H23" unlockedFormula="1"/>
    <ignoredError sqref="H22 H29:K29 I23:K23 H38:K110 H30:K30 H24:K24 H25:K25 H26:K26 H27:K27 H28:K28 H31:K31 H32:K32 H33:K33 H34:K34 H35:K35 H36:K36 H37:K37 H112:K112 H111:K111" calculatedColumn="1"/>
  </ignoredErrors>
  <drawing r:id="rId11"/>
  <legacyDrawingHF r:id="rId12"/>
  <tableParts count="2">
    <tablePart r:id="rId13"/>
    <tablePart r:id="rId14"/>
  </tableParts>
  <extLst>
    <ext xmlns:x14="http://schemas.microsoft.com/office/spreadsheetml/2009/9/main" uri="{CCE6A557-97BC-4b89-ADB6-D9C93CAAB3DF}">
      <x14:dataValidations xmlns:xm="http://schemas.microsoft.com/office/excel/2006/main" count="2">
        <x14:dataValidation type="list" allowBlank="1" showInputMessage="1" showErrorMessage="1" xr:uid="{E0108D65-8053-483B-9BF2-E01394D20001}">
          <x14:formula1>
            <xm:f>Data!$AB$4:$AB$6</xm:f>
          </x14:formula1>
          <xm:sqref>C22:C112</xm:sqref>
        </x14:dataValidation>
        <x14:dataValidation type="list" allowBlank="1" showInputMessage="1" showErrorMessage="1" xr:uid="{DE094C07-7717-4590-923A-2A5E75732D31}">
          <x14:formula1>
            <xm:f>IF($E$7="2023",Data!$Q$4:$Q$9,IF($E$7="2024",Data!$Q$10:$Q$15,Data!$Q$4:$Q$14))</xm:f>
          </x14:formula1>
          <xm:sqref>C8:C19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C7" sqref="C7"/>
    </sheetView>
  </sheetViews>
  <sheetFormatPr defaultRowHeight="14.4"/>
  <cols>
    <col min="1" max="1" width="9.109375" customWidth="1"/>
    <col min="2" max="2" width="49.88671875" customWidth="1"/>
    <col min="3" max="3" width="10.44140625" bestFit="1" customWidth="1"/>
  </cols>
  <sheetData>
    <row r="1" spans="1:3">
      <c r="A1" s="56" t="s">
        <v>58</v>
      </c>
      <c r="B1" s="57" t="s">
        <v>61</v>
      </c>
      <c r="C1" s="51" t="s">
        <v>62</v>
      </c>
    </row>
    <row r="2" spans="1:3">
      <c r="A2" s="53">
        <v>1</v>
      </c>
      <c r="B2" s="52" t="s">
        <v>59</v>
      </c>
      <c r="C2" s="55">
        <v>45236</v>
      </c>
    </row>
    <row r="3" spans="1:3">
      <c r="A3" s="53">
        <v>2</v>
      </c>
      <c r="B3" s="52" t="s">
        <v>60</v>
      </c>
      <c r="C3" s="55">
        <v>45243</v>
      </c>
    </row>
    <row r="4" spans="1:3">
      <c r="A4" s="53">
        <v>3</v>
      </c>
      <c r="B4" s="52" t="s">
        <v>63</v>
      </c>
      <c r="C4" s="55">
        <v>45271</v>
      </c>
    </row>
    <row r="5" spans="1:3">
      <c r="A5" s="53">
        <v>4</v>
      </c>
      <c r="B5" s="52" t="s">
        <v>64</v>
      </c>
      <c r="C5" s="55">
        <v>45280</v>
      </c>
    </row>
    <row r="6" spans="1:3" ht="28.8">
      <c r="A6" s="53">
        <v>5</v>
      </c>
      <c r="B6" s="60" t="s">
        <v>66</v>
      </c>
      <c r="C6" s="55">
        <v>45566</v>
      </c>
    </row>
    <row r="7" spans="1:3">
      <c r="A7" s="53"/>
      <c r="B7" s="52"/>
      <c r="C7" s="54"/>
    </row>
    <row r="8" spans="1:3">
      <c r="A8" s="53"/>
      <c r="B8" s="52"/>
      <c r="C8" s="54"/>
    </row>
    <row r="9" spans="1:3">
      <c r="A9" s="53"/>
      <c r="B9" s="52"/>
      <c r="C9" s="54"/>
    </row>
    <row r="10" spans="1:3">
      <c r="A10" s="53"/>
      <c r="B10" s="52"/>
      <c r="C10" s="54"/>
    </row>
    <row r="11" spans="1:3">
      <c r="A11" s="53"/>
      <c r="B11" s="52"/>
      <c r="C11" s="54"/>
    </row>
    <row r="12" spans="1:3">
      <c r="A12" s="53"/>
      <c r="B12" s="52"/>
      <c r="C12" s="54"/>
    </row>
    <row r="13" spans="1:3">
      <c r="A13" s="53"/>
      <c r="B13" s="52"/>
      <c r="C13" s="54"/>
    </row>
    <row r="14" spans="1:3">
      <c r="A14" s="50"/>
      <c r="B14" s="58"/>
      <c r="C14" s="4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B269"/>
  <sheetViews>
    <sheetView showGridLines="0" topLeftCell="D1" workbookViewId="0">
      <selection activeCell="S22" sqref="S22"/>
    </sheetView>
  </sheetViews>
  <sheetFormatPr defaultRowHeight="14.4"/>
  <cols>
    <col min="1" max="1" width="17" hidden="1" customWidth="1"/>
    <col min="2" max="2" width="7" hidden="1" customWidth="1"/>
    <col min="3" max="3" width="23" hidden="1" customWidth="1"/>
    <col min="4" max="4" width="13.6640625" style="18" customWidth="1"/>
    <col min="5" max="7" width="13.33203125" customWidth="1"/>
    <col min="8" max="8" width="13.88671875" customWidth="1"/>
    <col min="10" max="10" width="12.5546875" bestFit="1" customWidth="1"/>
    <col min="11" max="11" width="11.33203125" bestFit="1" customWidth="1"/>
    <col min="12" max="12" width="9.33203125" bestFit="1" customWidth="1"/>
    <col min="13" max="13" width="8" bestFit="1" customWidth="1"/>
    <col min="14" max="14" width="12.88671875" bestFit="1" customWidth="1"/>
    <col min="16" max="16" width="16.109375" bestFit="1" customWidth="1"/>
    <col min="18" max="18" width="12.44140625" customWidth="1"/>
    <col min="20" max="20" width="9.33203125" bestFit="1" customWidth="1"/>
    <col min="22" max="22" width="9.88671875" bestFit="1" customWidth="1"/>
    <col min="24" max="24" width="15.88671875" customWidth="1"/>
    <col min="25" max="25" width="10.33203125" customWidth="1"/>
    <col min="27" max="27" width="22" customWidth="1"/>
    <col min="28" max="28" width="21.88671875" bestFit="1" customWidth="1"/>
  </cols>
  <sheetData>
    <row r="1" spans="1:28" ht="15.6">
      <c r="D1" s="19" t="s">
        <v>24</v>
      </c>
      <c r="F1" s="59">
        <v>45200</v>
      </c>
      <c r="J1" s="19" t="s">
        <v>24</v>
      </c>
      <c r="L1" s="59">
        <v>45566</v>
      </c>
      <c r="P1" s="1" t="s">
        <v>65</v>
      </c>
      <c r="Q1">
        <v>2023</v>
      </c>
      <c r="R1" s="64">
        <v>45218</v>
      </c>
      <c r="S1">
        <v>2024</v>
      </c>
      <c r="T1" s="64">
        <v>45566</v>
      </c>
      <c r="X1" t="s">
        <v>27</v>
      </c>
    </row>
    <row r="3" spans="1:28" ht="25.2">
      <c r="A3" s="3" t="s">
        <v>14</v>
      </c>
      <c r="D3" s="16" t="s">
        <v>11</v>
      </c>
      <c r="E3" s="4" t="s">
        <v>0</v>
      </c>
      <c r="F3" s="4" t="s">
        <v>1</v>
      </c>
      <c r="G3" s="4" t="s">
        <v>2</v>
      </c>
      <c r="H3" s="5" t="s">
        <v>12</v>
      </c>
      <c r="J3" s="16" t="s">
        <v>11</v>
      </c>
      <c r="K3" s="4" t="s">
        <v>0</v>
      </c>
      <c r="L3" s="4" t="s">
        <v>1</v>
      </c>
      <c r="M3" s="4" t="s">
        <v>2</v>
      </c>
      <c r="N3" s="5" t="s">
        <v>12</v>
      </c>
      <c r="P3" s="3" t="s">
        <v>69</v>
      </c>
      <c r="Q3" s="3" t="s">
        <v>14</v>
      </c>
      <c r="R3" s="3" t="s">
        <v>21</v>
      </c>
      <c r="S3" s="3" t="s">
        <v>1</v>
      </c>
      <c r="T3" s="3" t="s">
        <v>2</v>
      </c>
      <c r="U3" s="3" t="s">
        <v>20</v>
      </c>
      <c r="V3" s="3" t="s">
        <v>9</v>
      </c>
      <c r="W3" s="3" t="s">
        <v>68</v>
      </c>
      <c r="Y3" t="s">
        <v>28</v>
      </c>
      <c r="Z3" t="s">
        <v>32</v>
      </c>
      <c r="AB3" t="s">
        <v>16</v>
      </c>
    </row>
    <row r="4" spans="1:28">
      <c r="A4" s="3">
        <v>59</v>
      </c>
      <c r="D4" s="17" t="s">
        <v>13</v>
      </c>
      <c r="E4" s="6">
        <v>0.15</v>
      </c>
      <c r="F4" s="6">
        <v>0.25</v>
      </c>
      <c r="G4" s="6">
        <v>0.4</v>
      </c>
      <c r="H4" s="7">
        <v>0.2</v>
      </c>
      <c r="J4" s="17" t="s">
        <v>13</v>
      </c>
      <c r="K4" s="6">
        <v>0.15</v>
      </c>
      <c r="L4" s="6">
        <v>0.25</v>
      </c>
      <c r="M4" s="6">
        <v>0.4</v>
      </c>
      <c r="N4" s="7">
        <v>0.2</v>
      </c>
      <c r="P4" s="3" t="s">
        <v>70</v>
      </c>
      <c r="Q4" s="3">
        <v>59</v>
      </c>
      <c r="R4" s="61">
        <v>13</v>
      </c>
      <c r="S4" s="61">
        <v>15</v>
      </c>
      <c r="T4" s="61">
        <v>26</v>
      </c>
      <c r="U4" s="61">
        <v>5</v>
      </c>
      <c r="V4" s="61">
        <v>44.25</v>
      </c>
      <c r="W4" s="67" t="s">
        <v>82</v>
      </c>
      <c r="Y4" t="s">
        <v>29</v>
      </c>
      <c r="AB4" t="s">
        <v>9</v>
      </c>
    </row>
    <row r="5" spans="1:28">
      <c r="A5" s="3">
        <v>64</v>
      </c>
      <c r="D5" s="8">
        <v>1</v>
      </c>
      <c r="E5" s="9">
        <v>0</v>
      </c>
      <c r="F5" s="9">
        <v>0</v>
      </c>
      <c r="G5" s="9">
        <v>0</v>
      </c>
      <c r="H5" s="10">
        <v>1</v>
      </c>
      <c r="J5" s="8">
        <v>1</v>
      </c>
      <c r="K5" s="9">
        <v>0</v>
      </c>
      <c r="L5" s="9">
        <v>0</v>
      </c>
      <c r="M5" s="9">
        <v>0</v>
      </c>
      <c r="N5" s="10">
        <v>1</v>
      </c>
      <c r="P5" s="3" t="s">
        <v>71</v>
      </c>
      <c r="Q5" s="3">
        <v>64</v>
      </c>
      <c r="R5" s="61">
        <v>14</v>
      </c>
      <c r="S5" s="61">
        <v>16</v>
      </c>
      <c r="T5" s="61">
        <v>29</v>
      </c>
      <c r="U5" s="61">
        <v>5</v>
      </c>
      <c r="V5" s="61">
        <v>48</v>
      </c>
      <c r="W5" s="67" t="s">
        <v>82</v>
      </c>
      <c r="Y5" t="s">
        <v>30</v>
      </c>
      <c r="AB5" t="s">
        <v>10</v>
      </c>
    </row>
    <row r="6" spans="1:28">
      <c r="A6" s="3">
        <v>69</v>
      </c>
      <c r="D6" s="8">
        <v>2</v>
      </c>
      <c r="E6" s="9">
        <v>0</v>
      </c>
      <c r="F6" s="9">
        <v>0</v>
      </c>
      <c r="G6" s="9">
        <v>1</v>
      </c>
      <c r="H6" s="10">
        <v>1</v>
      </c>
      <c r="J6" s="8">
        <v>2</v>
      </c>
      <c r="K6" s="9">
        <v>0</v>
      </c>
      <c r="L6" s="9">
        <v>0</v>
      </c>
      <c r="M6" s="9">
        <v>1</v>
      </c>
      <c r="N6" s="10">
        <v>1</v>
      </c>
      <c r="P6" s="3" t="s">
        <v>72</v>
      </c>
      <c r="Q6" s="3">
        <v>69</v>
      </c>
      <c r="R6" s="61">
        <v>16</v>
      </c>
      <c r="S6" s="61">
        <v>17</v>
      </c>
      <c r="T6" s="61">
        <v>31</v>
      </c>
      <c r="U6" s="61">
        <v>5</v>
      </c>
      <c r="V6" s="61">
        <v>51.75</v>
      </c>
      <c r="W6" s="67" t="s">
        <v>82</v>
      </c>
      <c r="Y6" t="s">
        <v>31</v>
      </c>
      <c r="Z6">
        <v>0.67</v>
      </c>
      <c r="AB6" t="s">
        <v>34</v>
      </c>
    </row>
    <row r="7" spans="1:28">
      <c r="A7" s="3">
        <v>74</v>
      </c>
      <c r="D7" s="8">
        <v>3</v>
      </c>
      <c r="E7" s="9">
        <v>0</v>
      </c>
      <c r="F7" s="9">
        <v>1</v>
      </c>
      <c r="G7" s="9">
        <v>1</v>
      </c>
      <c r="H7" s="10">
        <v>1</v>
      </c>
      <c r="J7" s="8">
        <v>3</v>
      </c>
      <c r="K7" s="9">
        <v>0</v>
      </c>
      <c r="L7" s="9">
        <v>1</v>
      </c>
      <c r="M7" s="9">
        <v>1</v>
      </c>
      <c r="N7" s="10">
        <v>1</v>
      </c>
      <c r="P7" s="3" t="s">
        <v>73</v>
      </c>
      <c r="Q7" s="3">
        <v>74</v>
      </c>
      <c r="R7" s="61">
        <v>17</v>
      </c>
      <c r="S7" s="61">
        <v>18</v>
      </c>
      <c r="T7" s="61">
        <v>34</v>
      </c>
      <c r="U7" s="61">
        <v>5</v>
      </c>
      <c r="V7" s="61">
        <v>55.5</v>
      </c>
      <c r="W7" s="67" t="s">
        <v>82</v>
      </c>
    </row>
    <row r="8" spans="1:28">
      <c r="A8" s="3">
        <v>79</v>
      </c>
      <c r="D8" s="8">
        <v>4</v>
      </c>
      <c r="E8" s="9">
        <v>1</v>
      </c>
      <c r="F8" s="9">
        <v>1</v>
      </c>
      <c r="G8" s="9">
        <v>1</v>
      </c>
      <c r="H8" s="10">
        <v>1</v>
      </c>
      <c r="J8" s="8">
        <v>4</v>
      </c>
      <c r="K8" s="9">
        <v>1</v>
      </c>
      <c r="L8" s="9">
        <v>1</v>
      </c>
      <c r="M8" s="9">
        <v>1</v>
      </c>
      <c r="N8" s="10">
        <v>1</v>
      </c>
      <c r="P8" s="3" t="s">
        <v>74</v>
      </c>
      <c r="Q8" s="3">
        <v>79</v>
      </c>
      <c r="R8" s="61">
        <v>18</v>
      </c>
      <c r="S8" s="61">
        <v>20</v>
      </c>
      <c r="T8" s="61">
        <v>36</v>
      </c>
      <c r="U8" s="61">
        <v>5</v>
      </c>
      <c r="V8" s="61">
        <v>59.25</v>
      </c>
      <c r="W8" s="67" t="s">
        <v>82</v>
      </c>
    </row>
    <row r="9" spans="1:28">
      <c r="D9" s="8">
        <v>5</v>
      </c>
      <c r="E9" s="9">
        <v>1</v>
      </c>
      <c r="F9" s="9">
        <v>1</v>
      </c>
      <c r="G9" s="9">
        <v>2</v>
      </c>
      <c r="H9" s="10">
        <v>1</v>
      </c>
      <c r="J9" s="8">
        <v>5</v>
      </c>
      <c r="K9" s="9">
        <v>1</v>
      </c>
      <c r="L9" s="9">
        <v>1</v>
      </c>
      <c r="M9" s="9">
        <v>2</v>
      </c>
      <c r="N9" s="10">
        <v>1</v>
      </c>
      <c r="P9" s="3" t="s">
        <v>18</v>
      </c>
      <c r="Q9" s="3" t="s">
        <v>18</v>
      </c>
      <c r="R9" s="61"/>
      <c r="S9" s="61"/>
      <c r="T9" s="61"/>
      <c r="U9" s="61"/>
      <c r="V9" s="61"/>
      <c r="W9" s="67"/>
    </row>
    <row r="10" spans="1:28">
      <c r="D10" s="8">
        <v>6</v>
      </c>
      <c r="E10" s="9">
        <v>1</v>
      </c>
      <c r="F10" s="9">
        <v>2</v>
      </c>
      <c r="G10" s="9">
        <v>2</v>
      </c>
      <c r="H10" s="10">
        <v>1</v>
      </c>
      <c r="J10" s="8">
        <v>6</v>
      </c>
      <c r="K10" s="9">
        <v>1</v>
      </c>
      <c r="L10" s="9">
        <v>2</v>
      </c>
      <c r="M10" s="9">
        <v>2</v>
      </c>
      <c r="N10" s="10">
        <v>1</v>
      </c>
      <c r="P10" s="3" t="s">
        <v>75</v>
      </c>
      <c r="Q10" s="3">
        <v>68</v>
      </c>
      <c r="R10" s="61">
        <v>16</v>
      </c>
      <c r="S10" s="61">
        <v>19</v>
      </c>
      <c r="T10" s="61">
        <v>28</v>
      </c>
      <c r="U10" s="61">
        <v>5</v>
      </c>
      <c r="V10" s="61">
        <v>51</v>
      </c>
      <c r="W10" t="s">
        <v>83</v>
      </c>
    </row>
    <row r="11" spans="1:28">
      <c r="D11" s="8">
        <v>7</v>
      </c>
      <c r="E11" s="9">
        <v>1</v>
      </c>
      <c r="F11" s="9">
        <v>2</v>
      </c>
      <c r="G11" s="9">
        <v>3</v>
      </c>
      <c r="H11" s="10">
        <v>1</v>
      </c>
      <c r="J11" s="8">
        <v>7</v>
      </c>
      <c r="K11" s="9">
        <v>1</v>
      </c>
      <c r="L11" s="9">
        <v>2</v>
      </c>
      <c r="M11" s="9">
        <v>3</v>
      </c>
      <c r="N11" s="10">
        <v>1</v>
      </c>
      <c r="P11" s="3" t="s">
        <v>76</v>
      </c>
      <c r="Q11" s="3">
        <v>74</v>
      </c>
      <c r="R11" s="61">
        <v>18</v>
      </c>
      <c r="S11" s="61">
        <v>20</v>
      </c>
      <c r="T11" s="61">
        <v>31</v>
      </c>
      <c r="U11" s="61">
        <v>5</v>
      </c>
      <c r="V11" s="61">
        <v>55.5</v>
      </c>
      <c r="W11" t="s">
        <v>83</v>
      </c>
    </row>
    <row r="12" spans="1:28">
      <c r="D12" s="8">
        <v>8</v>
      </c>
      <c r="E12" s="9">
        <v>1</v>
      </c>
      <c r="F12" s="9">
        <v>2</v>
      </c>
      <c r="G12" s="9">
        <v>3</v>
      </c>
      <c r="H12" s="10">
        <v>2</v>
      </c>
      <c r="J12" s="8">
        <v>8</v>
      </c>
      <c r="K12" s="9">
        <v>1</v>
      </c>
      <c r="L12" s="9">
        <v>2</v>
      </c>
      <c r="M12" s="9">
        <v>3</v>
      </c>
      <c r="N12" s="10">
        <v>2</v>
      </c>
      <c r="P12" s="3" t="s">
        <v>77</v>
      </c>
      <c r="Q12" s="3">
        <v>80</v>
      </c>
      <c r="R12" s="61">
        <v>20</v>
      </c>
      <c r="S12" s="61">
        <v>22</v>
      </c>
      <c r="T12" s="61">
        <v>33</v>
      </c>
      <c r="U12" s="61">
        <v>5</v>
      </c>
      <c r="V12" s="61">
        <v>60</v>
      </c>
      <c r="W12" t="s">
        <v>83</v>
      </c>
    </row>
    <row r="13" spans="1:28">
      <c r="D13" s="8">
        <v>9</v>
      </c>
      <c r="E13" s="9">
        <v>1</v>
      </c>
      <c r="F13" s="9">
        <v>2</v>
      </c>
      <c r="G13" s="9">
        <v>4</v>
      </c>
      <c r="H13" s="10">
        <v>2</v>
      </c>
      <c r="J13" s="8">
        <v>9</v>
      </c>
      <c r="K13" s="9">
        <v>1</v>
      </c>
      <c r="L13" s="9">
        <v>2</v>
      </c>
      <c r="M13" s="9">
        <v>4</v>
      </c>
      <c r="N13" s="10">
        <v>2</v>
      </c>
      <c r="P13" s="3" t="s">
        <v>78</v>
      </c>
      <c r="Q13" s="3">
        <v>86</v>
      </c>
      <c r="R13" s="61">
        <v>22</v>
      </c>
      <c r="S13" s="61">
        <v>23</v>
      </c>
      <c r="T13" s="61">
        <v>36</v>
      </c>
      <c r="U13" s="61">
        <v>5</v>
      </c>
      <c r="V13" s="61">
        <v>64.5</v>
      </c>
      <c r="W13" t="s">
        <v>83</v>
      </c>
    </row>
    <row r="14" spans="1:28">
      <c r="D14" s="8">
        <v>10</v>
      </c>
      <c r="E14" s="9">
        <v>2</v>
      </c>
      <c r="F14" s="9">
        <v>2</v>
      </c>
      <c r="G14" s="9">
        <v>4</v>
      </c>
      <c r="H14" s="10">
        <v>2</v>
      </c>
      <c r="J14" s="8">
        <v>10</v>
      </c>
      <c r="K14" s="9">
        <v>2</v>
      </c>
      <c r="L14" s="9">
        <v>2</v>
      </c>
      <c r="M14" s="9">
        <v>4</v>
      </c>
      <c r="N14" s="10">
        <v>2</v>
      </c>
      <c r="P14" s="3" t="s">
        <v>79</v>
      </c>
      <c r="Q14" s="3">
        <v>92</v>
      </c>
      <c r="R14" s="61">
        <v>23</v>
      </c>
      <c r="S14" s="61">
        <v>26</v>
      </c>
      <c r="T14" s="61">
        <v>38</v>
      </c>
      <c r="U14" s="61">
        <v>5</v>
      </c>
      <c r="V14" s="61">
        <v>69</v>
      </c>
      <c r="W14" t="s">
        <v>83</v>
      </c>
    </row>
    <row r="15" spans="1:28">
      <c r="D15" s="8">
        <v>11</v>
      </c>
      <c r="E15" s="9">
        <v>2</v>
      </c>
      <c r="F15" s="9">
        <v>3</v>
      </c>
      <c r="G15" s="9">
        <v>4</v>
      </c>
      <c r="H15" s="10">
        <v>2</v>
      </c>
      <c r="J15" s="8">
        <v>11</v>
      </c>
      <c r="K15" s="9">
        <v>2</v>
      </c>
      <c r="L15" s="9">
        <v>3</v>
      </c>
      <c r="M15" s="9">
        <v>4</v>
      </c>
      <c r="N15" s="10">
        <v>2</v>
      </c>
      <c r="P15" s="3" t="s">
        <v>18</v>
      </c>
      <c r="Q15" s="3" t="s">
        <v>18</v>
      </c>
      <c r="R15" s="3"/>
      <c r="S15" s="3"/>
      <c r="T15" s="3"/>
      <c r="U15" s="3"/>
      <c r="V15" s="3"/>
    </row>
    <row r="16" spans="1:28">
      <c r="D16" s="8">
        <v>12</v>
      </c>
      <c r="E16" s="9">
        <v>2</v>
      </c>
      <c r="F16" s="9">
        <v>3</v>
      </c>
      <c r="G16" s="9">
        <v>5</v>
      </c>
      <c r="H16" s="10">
        <v>2</v>
      </c>
      <c r="J16" s="8">
        <v>12</v>
      </c>
      <c r="K16" s="9">
        <v>2</v>
      </c>
      <c r="L16" s="9">
        <v>3</v>
      </c>
      <c r="M16" s="9">
        <v>5</v>
      </c>
      <c r="N16" s="10">
        <v>2</v>
      </c>
    </row>
    <row r="17" spans="4:14">
      <c r="D17" s="8">
        <v>13</v>
      </c>
      <c r="E17" s="9">
        <v>2</v>
      </c>
      <c r="F17" s="9">
        <v>3</v>
      </c>
      <c r="G17" s="9">
        <v>5</v>
      </c>
      <c r="H17" s="10">
        <v>3</v>
      </c>
      <c r="J17" s="8">
        <v>13</v>
      </c>
      <c r="K17" s="9">
        <v>2</v>
      </c>
      <c r="L17" s="9">
        <v>3</v>
      </c>
      <c r="M17" s="9">
        <v>5</v>
      </c>
      <c r="N17" s="10">
        <v>3</v>
      </c>
    </row>
    <row r="18" spans="4:14">
      <c r="D18" s="8">
        <v>14</v>
      </c>
      <c r="E18" s="9">
        <v>2</v>
      </c>
      <c r="F18" s="9">
        <v>4</v>
      </c>
      <c r="G18" s="9">
        <v>5</v>
      </c>
      <c r="H18" s="10">
        <v>3</v>
      </c>
      <c r="J18" s="8">
        <v>14</v>
      </c>
      <c r="K18" s="9">
        <v>2</v>
      </c>
      <c r="L18" s="9">
        <v>4</v>
      </c>
      <c r="M18" s="9">
        <v>5</v>
      </c>
      <c r="N18" s="10">
        <v>3</v>
      </c>
    </row>
    <row r="19" spans="4:14">
      <c r="D19" s="8">
        <v>15</v>
      </c>
      <c r="E19" s="9">
        <v>2</v>
      </c>
      <c r="F19" s="9">
        <v>4</v>
      </c>
      <c r="G19" s="9">
        <v>6</v>
      </c>
      <c r="H19" s="10">
        <v>3</v>
      </c>
      <c r="J19" s="8">
        <v>15</v>
      </c>
      <c r="K19" s="9">
        <v>2</v>
      </c>
      <c r="L19" s="9">
        <v>4</v>
      </c>
      <c r="M19" s="9">
        <v>6</v>
      </c>
      <c r="N19" s="10">
        <v>3</v>
      </c>
    </row>
    <row r="20" spans="4:14">
      <c r="D20" s="8">
        <v>16</v>
      </c>
      <c r="E20" s="9">
        <v>2</v>
      </c>
      <c r="F20" s="9">
        <v>4</v>
      </c>
      <c r="G20" s="9">
        <v>7</v>
      </c>
      <c r="H20" s="10">
        <v>3</v>
      </c>
      <c r="J20" s="8">
        <v>16</v>
      </c>
      <c r="K20" s="9">
        <v>2</v>
      </c>
      <c r="L20" s="9">
        <v>4</v>
      </c>
      <c r="M20" s="9">
        <v>7</v>
      </c>
      <c r="N20" s="10">
        <v>3</v>
      </c>
    </row>
    <row r="21" spans="4:14">
      <c r="D21" s="8">
        <v>17</v>
      </c>
      <c r="E21" s="9">
        <v>3</v>
      </c>
      <c r="F21" s="9">
        <v>4</v>
      </c>
      <c r="G21" s="9">
        <v>7</v>
      </c>
      <c r="H21" s="10">
        <v>3</v>
      </c>
      <c r="J21" s="8">
        <v>17</v>
      </c>
      <c r="K21" s="9">
        <v>3</v>
      </c>
      <c r="L21" s="9">
        <v>4</v>
      </c>
      <c r="M21" s="9">
        <v>7</v>
      </c>
      <c r="N21" s="10">
        <v>3</v>
      </c>
    </row>
    <row r="22" spans="4:14">
      <c r="D22" s="8">
        <v>18</v>
      </c>
      <c r="E22" s="9">
        <v>3</v>
      </c>
      <c r="F22" s="9">
        <v>5</v>
      </c>
      <c r="G22" s="9">
        <v>7</v>
      </c>
      <c r="H22" s="10">
        <v>3</v>
      </c>
      <c r="J22" s="8">
        <v>18</v>
      </c>
      <c r="K22" s="9">
        <v>3</v>
      </c>
      <c r="L22" s="9">
        <v>5</v>
      </c>
      <c r="M22" s="9">
        <v>7</v>
      </c>
      <c r="N22" s="10">
        <v>3</v>
      </c>
    </row>
    <row r="23" spans="4:14">
      <c r="D23" s="8">
        <v>19</v>
      </c>
      <c r="E23" s="9">
        <v>3</v>
      </c>
      <c r="F23" s="9">
        <v>5</v>
      </c>
      <c r="G23" s="9">
        <v>8</v>
      </c>
      <c r="H23" s="10">
        <v>3</v>
      </c>
      <c r="J23" s="8">
        <v>19</v>
      </c>
      <c r="K23" s="9">
        <v>3</v>
      </c>
      <c r="L23" s="9">
        <v>5</v>
      </c>
      <c r="M23" s="9">
        <v>8</v>
      </c>
      <c r="N23" s="10">
        <v>3</v>
      </c>
    </row>
    <row r="24" spans="4:14">
      <c r="D24" s="8">
        <v>20</v>
      </c>
      <c r="E24" s="9">
        <v>3</v>
      </c>
      <c r="F24" s="9">
        <v>5</v>
      </c>
      <c r="G24" s="9">
        <v>8</v>
      </c>
      <c r="H24" s="10">
        <v>4</v>
      </c>
      <c r="J24" s="8">
        <v>20</v>
      </c>
      <c r="K24" s="9">
        <v>3</v>
      </c>
      <c r="L24" s="9">
        <v>5</v>
      </c>
      <c r="M24" s="9">
        <v>8</v>
      </c>
      <c r="N24" s="10">
        <v>4</v>
      </c>
    </row>
    <row r="25" spans="4:14">
      <c r="D25" s="8">
        <v>21</v>
      </c>
      <c r="E25" s="9">
        <v>3</v>
      </c>
      <c r="F25" s="9">
        <v>5</v>
      </c>
      <c r="G25" s="9">
        <v>9</v>
      </c>
      <c r="H25" s="10">
        <v>4</v>
      </c>
      <c r="J25" s="8">
        <v>21</v>
      </c>
      <c r="K25" s="9">
        <v>3</v>
      </c>
      <c r="L25" s="9">
        <v>5</v>
      </c>
      <c r="M25" s="9">
        <v>9</v>
      </c>
      <c r="N25" s="10">
        <v>4</v>
      </c>
    </row>
    <row r="26" spans="4:14">
      <c r="D26" s="8">
        <v>22</v>
      </c>
      <c r="E26" s="9">
        <v>3</v>
      </c>
      <c r="F26" s="9">
        <v>6</v>
      </c>
      <c r="G26" s="9">
        <v>9</v>
      </c>
      <c r="H26" s="10">
        <v>4</v>
      </c>
      <c r="J26" s="8">
        <v>22</v>
      </c>
      <c r="K26" s="9">
        <v>3</v>
      </c>
      <c r="L26" s="9">
        <v>6</v>
      </c>
      <c r="M26" s="9">
        <v>9</v>
      </c>
      <c r="N26" s="10">
        <v>4</v>
      </c>
    </row>
    <row r="27" spans="4:14">
      <c r="D27" s="8">
        <v>23</v>
      </c>
      <c r="E27" s="9">
        <v>3</v>
      </c>
      <c r="F27" s="9">
        <v>6</v>
      </c>
      <c r="G27" s="9">
        <v>9</v>
      </c>
      <c r="H27" s="10">
        <v>5</v>
      </c>
      <c r="J27" s="8">
        <v>23</v>
      </c>
      <c r="K27" s="9">
        <v>3</v>
      </c>
      <c r="L27" s="9">
        <v>6</v>
      </c>
      <c r="M27" s="9">
        <v>9</v>
      </c>
      <c r="N27" s="10">
        <v>5</v>
      </c>
    </row>
    <row r="28" spans="4:14">
      <c r="D28" s="8">
        <v>24</v>
      </c>
      <c r="E28" s="9">
        <v>4</v>
      </c>
      <c r="F28" s="9">
        <v>6</v>
      </c>
      <c r="G28" s="9">
        <v>9</v>
      </c>
      <c r="H28" s="10">
        <v>5</v>
      </c>
      <c r="J28" s="8">
        <v>24</v>
      </c>
      <c r="K28" s="9">
        <v>4</v>
      </c>
      <c r="L28" s="9">
        <v>6</v>
      </c>
      <c r="M28" s="9">
        <v>9</v>
      </c>
      <c r="N28" s="10">
        <v>5</v>
      </c>
    </row>
    <row r="29" spans="4:14">
      <c r="D29" s="8">
        <v>25</v>
      </c>
      <c r="E29" s="9">
        <v>4</v>
      </c>
      <c r="F29" s="9">
        <v>6</v>
      </c>
      <c r="G29" s="9">
        <v>10</v>
      </c>
      <c r="H29" s="10">
        <v>5</v>
      </c>
      <c r="J29" s="8">
        <v>25</v>
      </c>
      <c r="K29" s="9">
        <v>4</v>
      </c>
      <c r="L29" s="9">
        <v>6</v>
      </c>
      <c r="M29" s="9">
        <v>10</v>
      </c>
      <c r="N29" s="10">
        <v>5</v>
      </c>
    </row>
    <row r="30" spans="4:14">
      <c r="D30" s="8">
        <v>26</v>
      </c>
      <c r="E30" s="9">
        <v>4</v>
      </c>
      <c r="F30" s="9">
        <v>7</v>
      </c>
      <c r="G30" s="9">
        <v>11</v>
      </c>
      <c r="H30" s="10">
        <v>5</v>
      </c>
      <c r="J30" s="8">
        <v>26</v>
      </c>
      <c r="K30" s="9">
        <v>4</v>
      </c>
      <c r="L30" s="9">
        <v>7</v>
      </c>
      <c r="M30" s="9">
        <v>10</v>
      </c>
      <c r="N30" s="10">
        <v>5</v>
      </c>
    </row>
    <row r="31" spans="4:14">
      <c r="D31" s="8">
        <v>27</v>
      </c>
      <c r="E31" s="9">
        <v>4</v>
      </c>
      <c r="F31" s="9">
        <v>7</v>
      </c>
      <c r="G31" s="9">
        <v>11</v>
      </c>
      <c r="H31" s="10">
        <v>5</v>
      </c>
      <c r="J31" s="8">
        <v>27</v>
      </c>
      <c r="K31" s="9">
        <v>4</v>
      </c>
      <c r="L31" s="9">
        <v>7</v>
      </c>
      <c r="M31" s="9">
        <v>11</v>
      </c>
      <c r="N31" s="10">
        <v>5</v>
      </c>
    </row>
    <row r="32" spans="4:14">
      <c r="D32" s="8">
        <v>28</v>
      </c>
      <c r="E32" s="9">
        <v>4</v>
      </c>
      <c r="F32" s="9">
        <v>7</v>
      </c>
      <c r="G32" s="9">
        <v>11</v>
      </c>
      <c r="H32" s="10">
        <v>6</v>
      </c>
      <c r="J32" s="8">
        <v>28</v>
      </c>
      <c r="K32" s="9">
        <v>4</v>
      </c>
      <c r="L32" s="9">
        <v>7</v>
      </c>
      <c r="M32" s="9">
        <v>11</v>
      </c>
      <c r="N32" s="10">
        <v>6</v>
      </c>
    </row>
    <row r="33" spans="4:14">
      <c r="D33" s="8">
        <v>29</v>
      </c>
      <c r="E33" s="9">
        <v>4</v>
      </c>
      <c r="F33" s="9">
        <v>7</v>
      </c>
      <c r="G33" s="9">
        <v>12</v>
      </c>
      <c r="H33" s="10">
        <v>6</v>
      </c>
      <c r="J33" s="8">
        <v>29</v>
      </c>
      <c r="K33" s="9">
        <v>4</v>
      </c>
      <c r="L33" s="9">
        <v>7</v>
      </c>
      <c r="M33" s="9">
        <v>12</v>
      </c>
      <c r="N33" s="10">
        <v>6</v>
      </c>
    </row>
    <row r="34" spans="4:14">
      <c r="D34" s="8">
        <v>30</v>
      </c>
      <c r="E34" s="9">
        <v>5</v>
      </c>
      <c r="F34" s="9">
        <v>7</v>
      </c>
      <c r="G34" s="9">
        <v>12</v>
      </c>
      <c r="H34" s="10">
        <v>6</v>
      </c>
      <c r="J34" s="8">
        <v>30</v>
      </c>
      <c r="K34" s="9">
        <v>5</v>
      </c>
      <c r="L34" s="9">
        <v>7</v>
      </c>
      <c r="M34" s="9">
        <v>12</v>
      </c>
      <c r="N34" s="10">
        <v>6</v>
      </c>
    </row>
    <row r="35" spans="4:14">
      <c r="D35" s="8">
        <v>31</v>
      </c>
      <c r="E35" s="9">
        <v>5</v>
      </c>
      <c r="F35" s="9">
        <v>8</v>
      </c>
      <c r="G35" s="9">
        <v>12</v>
      </c>
      <c r="H35" s="10">
        <v>6</v>
      </c>
      <c r="J35" s="8">
        <v>31</v>
      </c>
      <c r="K35" s="9">
        <v>5</v>
      </c>
      <c r="L35" s="9">
        <v>8</v>
      </c>
      <c r="M35" s="9">
        <v>12</v>
      </c>
      <c r="N35" s="10">
        <v>6</v>
      </c>
    </row>
    <row r="36" spans="4:14">
      <c r="D36" s="8">
        <v>32</v>
      </c>
      <c r="E36" s="9">
        <v>5</v>
      </c>
      <c r="F36" s="9">
        <v>8</v>
      </c>
      <c r="G36" s="9">
        <v>13</v>
      </c>
      <c r="H36" s="10">
        <v>6</v>
      </c>
      <c r="J36" s="8">
        <v>32</v>
      </c>
      <c r="K36" s="9">
        <v>5</v>
      </c>
      <c r="L36" s="9">
        <v>8</v>
      </c>
      <c r="M36" s="9">
        <v>13</v>
      </c>
      <c r="N36" s="10">
        <v>6</v>
      </c>
    </row>
    <row r="37" spans="4:14">
      <c r="D37" s="8">
        <v>33</v>
      </c>
      <c r="E37" s="9">
        <v>5</v>
      </c>
      <c r="F37" s="9">
        <v>8</v>
      </c>
      <c r="G37" s="9">
        <v>13</v>
      </c>
      <c r="H37" s="10">
        <v>7</v>
      </c>
      <c r="J37" s="8">
        <v>33</v>
      </c>
      <c r="K37" s="9">
        <v>5</v>
      </c>
      <c r="L37" s="9">
        <v>8</v>
      </c>
      <c r="M37" s="9">
        <v>13</v>
      </c>
      <c r="N37" s="10">
        <v>7</v>
      </c>
    </row>
    <row r="38" spans="4:14">
      <c r="D38" s="8">
        <v>34</v>
      </c>
      <c r="E38" s="9">
        <v>5</v>
      </c>
      <c r="F38" s="9">
        <v>9</v>
      </c>
      <c r="G38" s="9">
        <v>13</v>
      </c>
      <c r="H38" s="10">
        <v>7</v>
      </c>
      <c r="J38" s="8">
        <v>34</v>
      </c>
      <c r="K38" s="9">
        <v>5</v>
      </c>
      <c r="L38" s="9">
        <v>9</v>
      </c>
      <c r="M38" s="9">
        <v>13</v>
      </c>
      <c r="N38" s="10">
        <v>7</v>
      </c>
    </row>
    <row r="39" spans="4:14">
      <c r="D39" s="8">
        <v>35</v>
      </c>
      <c r="E39" s="9">
        <v>5</v>
      </c>
      <c r="F39" s="9">
        <v>9</v>
      </c>
      <c r="G39" s="9">
        <v>14</v>
      </c>
      <c r="H39" s="10">
        <v>7</v>
      </c>
      <c r="J39" s="8">
        <v>35</v>
      </c>
      <c r="K39" s="9">
        <v>5</v>
      </c>
      <c r="L39" s="9">
        <v>9</v>
      </c>
      <c r="M39" s="9">
        <v>14</v>
      </c>
      <c r="N39" s="10">
        <v>7</v>
      </c>
    </row>
    <row r="40" spans="4:14">
      <c r="D40" s="8">
        <v>36</v>
      </c>
      <c r="E40" s="9">
        <v>5</v>
      </c>
      <c r="F40" s="9">
        <v>9</v>
      </c>
      <c r="G40" s="9">
        <v>15</v>
      </c>
      <c r="H40" s="10">
        <v>7</v>
      </c>
      <c r="J40" s="8">
        <v>36</v>
      </c>
      <c r="K40" s="9">
        <v>5</v>
      </c>
      <c r="L40" s="9">
        <v>9</v>
      </c>
      <c r="M40" s="9">
        <v>15</v>
      </c>
      <c r="N40" s="10">
        <v>7</v>
      </c>
    </row>
    <row r="41" spans="4:14">
      <c r="D41" s="8">
        <v>37</v>
      </c>
      <c r="E41" s="9">
        <v>6</v>
      </c>
      <c r="F41" s="9">
        <v>9</v>
      </c>
      <c r="G41" s="9">
        <v>15</v>
      </c>
      <c r="H41" s="10">
        <v>7</v>
      </c>
      <c r="J41" s="8">
        <v>37</v>
      </c>
      <c r="K41" s="9">
        <v>6</v>
      </c>
      <c r="L41" s="9">
        <v>9</v>
      </c>
      <c r="M41" s="9">
        <v>15</v>
      </c>
      <c r="N41" s="10">
        <v>7</v>
      </c>
    </row>
    <row r="42" spans="4:14">
      <c r="D42" s="8">
        <v>38</v>
      </c>
      <c r="E42" s="9">
        <v>6</v>
      </c>
      <c r="F42" s="9">
        <v>10</v>
      </c>
      <c r="G42" s="9">
        <v>15</v>
      </c>
      <c r="H42" s="10">
        <v>7</v>
      </c>
      <c r="J42" s="8">
        <v>38</v>
      </c>
      <c r="K42" s="9">
        <v>6</v>
      </c>
      <c r="L42" s="9">
        <v>10</v>
      </c>
      <c r="M42" s="9">
        <v>15</v>
      </c>
      <c r="N42" s="10">
        <v>7</v>
      </c>
    </row>
    <row r="43" spans="4:14">
      <c r="D43" s="8">
        <v>39</v>
      </c>
      <c r="E43" s="9">
        <v>6</v>
      </c>
      <c r="F43" s="9">
        <v>10</v>
      </c>
      <c r="G43" s="9">
        <v>16</v>
      </c>
      <c r="H43" s="10">
        <v>7</v>
      </c>
      <c r="J43" s="8">
        <v>39</v>
      </c>
      <c r="K43" s="9">
        <v>6</v>
      </c>
      <c r="L43" s="9">
        <v>10</v>
      </c>
      <c r="M43" s="9">
        <v>16</v>
      </c>
      <c r="N43" s="10">
        <v>7</v>
      </c>
    </row>
    <row r="44" spans="4:14">
      <c r="D44" s="8">
        <v>40</v>
      </c>
      <c r="E44" s="9">
        <v>6</v>
      </c>
      <c r="F44" s="9">
        <v>10</v>
      </c>
      <c r="G44" s="9">
        <v>16</v>
      </c>
      <c r="H44" s="10">
        <v>8</v>
      </c>
      <c r="J44" s="8">
        <v>40</v>
      </c>
      <c r="K44" s="9">
        <v>6</v>
      </c>
      <c r="L44" s="9">
        <v>10</v>
      </c>
      <c r="M44" s="9">
        <v>16</v>
      </c>
      <c r="N44" s="10">
        <v>8</v>
      </c>
    </row>
    <row r="45" spans="4:14">
      <c r="D45" s="8">
        <v>41</v>
      </c>
      <c r="E45" s="9">
        <v>6</v>
      </c>
      <c r="F45" s="9">
        <v>10</v>
      </c>
      <c r="G45" s="9">
        <v>17</v>
      </c>
      <c r="H45" s="10">
        <v>8</v>
      </c>
      <c r="J45" s="8">
        <v>41</v>
      </c>
      <c r="K45" s="9">
        <v>6</v>
      </c>
      <c r="L45" s="9">
        <v>10</v>
      </c>
      <c r="M45" s="9">
        <v>17</v>
      </c>
      <c r="N45" s="10">
        <v>8</v>
      </c>
    </row>
    <row r="46" spans="4:14">
      <c r="D46" s="8">
        <v>42</v>
      </c>
      <c r="E46" s="9">
        <v>6</v>
      </c>
      <c r="F46" s="9">
        <v>11</v>
      </c>
      <c r="G46" s="9">
        <v>17</v>
      </c>
      <c r="H46" s="10">
        <v>8</v>
      </c>
      <c r="J46" s="8">
        <v>42</v>
      </c>
      <c r="K46" s="9">
        <v>6</v>
      </c>
      <c r="L46" s="9">
        <v>11</v>
      </c>
      <c r="M46" s="9">
        <v>17</v>
      </c>
      <c r="N46" s="10">
        <v>8</v>
      </c>
    </row>
    <row r="47" spans="4:14">
      <c r="D47" s="8">
        <v>43</v>
      </c>
      <c r="E47" s="9">
        <v>6</v>
      </c>
      <c r="F47" s="9">
        <v>11</v>
      </c>
      <c r="G47" s="9">
        <v>17</v>
      </c>
      <c r="H47" s="10">
        <v>9</v>
      </c>
      <c r="J47" s="8">
        <v>43</v>
      </c>
      <c r="K47" s="9">
        <v>6</v>
      </c>
      <c r="L47" s="9">
        <v>11</v>
      </c>
      <c r="M47" s="9">
        <v>17</v>
      </c>
      <c r="N47" s="10">
        <v>9</v>
      </c>
    </row>
    <row r="48" spans="4:14">
      <c r="D48" s="8">
        <v>44</v>
      </c>
      <c r="E48" s="9">
        <v>7</v>
      </c>
      <c r="F48" s="9">
        <v>11</v>
      </c>
      <c r="G48" s="9">
        <v>17</v>
      </c>
      <c r="H48" s="10">
        <v>9</v>
      </c>
      <c r="J48" s="8">
        <v>44</v>
      </c>
      <c r="K48" s="9">
        <v>7</v>
      </c>
      <c r="L48" s="9">
        <v>11</v>
      </c>
      <c r="M48" s="9">
        <v>17</v>
      </c>
      <c r="N48" s="10">
        <v>9</v>
      </c>
    </row>
    <row r="49" spans="4:14">
      <c r="D49" s="8">
        <v>45</v>
      </c>
      <c r="E49" s="9">
        <v>7</v>
      </c>
      <c r="F49" s="9">
        <v>11</v>
      </c>
      <c r="G49" s="9">
        <v>18</v>
      </c>
      <c r="H49" s="10">
        <v>9</v>
      </c>
      <c r="J49" s="8">
        <v>45</v>
      </c>
      <c r="K49" s="9">
        <v>7</v>
      </c>
      <c r="L49" s="9">
        <v>11</v>
      </c>
      <c r="M49" s="9">
        <v>18</v>
      </c>
      <c r="N49" s="10">
        <v>9</v>
      </c>
    </row>
    <row r="50" spans="4:14">
      <c r="D50" s="8">
        <v>46</v>
      </c>
      <c r="E50" s="9">
        <v>7</v>
      </c>
      <c r="F50" s="9">
        <v>12</v>
      </c>
      <c r="G50" s="9">
        <v>18</v>
      </c>
      <c r="H50" s="10">
        <v>9</v>
      </c>
      <c r="J50" s="8">
        <v>46</v>
      </c>
      <c r="K50" s="9">
        <v>7</v>
      </c>
      <c r="L50" s="9">
        <v>12</v>
      </c>
      <c r="M50" s="9">
        <v>18</v>
      </c>
      <c r="N50" s="10">
        <v>9</v>
      </c>
    </row>
    <row r="51" spans="4:14">
      <c r="D51" s="8">
        <v>47</v>
      </c>
      <c r="E51" s="9">
        <v>7</v>
      </c>
      <c r="F51" s="9">
        <v>12</v>
      </c>
      <c r="G51" s="9">
        <v>19</v>
      </c>
      <c r="H51" s="10">
        <v>9</v>
      </c>
      <c r="J51" s="8">
        <v>47</v>
      </c>
      <c r="K51" s="9">
        <v>7</v>
      </c>
      <c r="L51" s="9">
        <v>12</v>
      </c>
      <c r="M51" s="9">
        <v>19</v>
      </c>
      <c r="N51" s="10">
        <v>9</v>
      </c>
    </row>
    <row r="52" spans="4:14">
      <c r="D52" s="8">
        <v>48</v>
      </c>
      <c r="E52" s="9">
        <v>7</v>
      </c>
      <c r="F52" s="9">
        <v>12</v>
      </c>
      <c r="G52" s="9">
        <v>19</v>
      </c>
      <c r="H52" s="10">
        <v>10</v>
      </c>
      <c r="J52" s="8">
        <v>48</v>
      </c>
      <c r="K52" s="9">
        <v>7</v>
      </c>
      <c r="L52" s="9">
        <v>12</v>
      </c>
      <c r="M52" s="9">
        <v>19</v>
      </c>
      <c r="N52" s="10">
        <v>10</v>
      </c>
    </row>
    <row r="53" spans="4:14">
      <c r="D53" s="8">
        <v>49</v>
      </c>
      <c r="E53" s="9">
        <v>7</v>
      </c>
      <c r="F53" s="9">
        <v>12</v>
      </c>
      <c r="G53" s="9">
        <v>20</v>
      </c>
      <c r="H53" s="10">
        <v>10</v>
      </c>
      <c r="J53" s="8">
        <v>49</v>
      </c>
      <c r="K53" s="9">
        <v>7</v>
      </c>
      <c r="L53" s="9">
        <v>12</v>
      </c>
      <c r="M53" s="9">
        <v>20</v>
      </c>
      <c r="N53" s="10">
        <v>10</v>
      </c>
    </row>
    <row r="54" spans="4:14">
      <c r="D54" s="8">
        <v>50</v>
      </c>
      <c r="E54" s="9">
        <v>8</v>
      </c>
      <c r="F54" s="9">
        <v>12</v>
      </c>
      <c r="G54" s="9">
        <v>20</v>
      </c>
      <c r="H54" s="10">
        <v>10</v>
      </c>
      <c r="J54" s="8">
        <v>50</v>
      </c>
      <c r="K54" s="9">
        <v>8</v>
      </c>
      <c r="L54" s="9">
        <v>12</v>
      </c>
      <c r="M54" s="9">
        <v>20</v>
      </c>
      <c r="N54" s="10">
        <v>10</v>
      </c>
    </row>
    <row r="55" spans="4:14">
      <c r="D55" s="8">
        <v>51</v>
      </c>
      <c r="E55" s="9">
        <v>8</v>
      </c>
      <c r="F55" s="9">
        <v>13</v>
      </c>
      <c r="G55" s="9">
        <v>20</v>
      </c>
      <c r="H55" s="10">
        <v>10</v>
      </c>
      <c r="J55" s="8">
        <v>51</v>
      </c>
      <c r="K55" s="9">
        <v>8</v>
      </c>
      <c r="L55" s="9">
        <v>13</v>
      </c>
      <c r="M55" s="9">
        <v>20</v>
      </c>
      <c r="N55" s="10">
        <v>10</v>
      </c>
    </row>
    <row r="56" spans="4:14">
      <c r="D56" s="8">
        <v>52</v>
      </c>
      <c r="E56" s="9">
        <v>8</v>
      </c>
      <c r="F56" s="9">
        <v>13</v>
      </c>
      <c r="G56" s="9">
        <v>21</v>
      </c>
      <c r="H56" s="10">
        <v>10</v>
      </c>
      <c r="J56" s="8">
        <v>52</v>
      </c>
      <c r="K56" s="9">
        <v>8</v>
      </c>
      <c r="L56" s="9">
        <v>13</v>
      </c>
      <c r="M56" s="9">
        <v>21</v>
      </c>
      <c r="N56" s="10">
        <v>10</v>
      </c>
    </row>
    <row r="57" spans="4:14">
      <c r="D57" s="8">
        <v>53</v>
      </c>
      <c r="E57" s="9">
        <v>8</v>
      </c>
      <c r="F57" s="9">
        <v>13</v>
      </c>
      <c r="G57" s="9">
        <v>21</v>
      </c>
      <c r="H57" s="10">
        <v>11</v>
      </c>
      <c r="J57" s="8">
        <v>53</v>
      </c>
      <c r="K57" s="9">
        <v>8</v>
      </c>
      <c r="L57" s="9">
        <v>13</v>
      </c>
      <c r="M57" s="9">
        <v>21</v>
      </c>
      <c r="N57" s="10">
        <v>11</v>
      </c>
    </row>
    <row r="58" spans="4:14">
      <c r="D58" s="8">
        <v>54</v>
      </c>
      <c r="E58" s="9">
        <v>8</v>
      </c>
      <c r="F58" s="9">
        <v>14</v>
      </c>
      <c r="G58" s="9">
        <v>21</v>
      </c>
      <c r="H58" s="10">
        <v>11</v>
      </c>
      <c r="J58" s="8">
        <v>54</v>
      </c>
      <c r="K58" s="9">
        <v>8</v>
      </c>
      <c r="L58" s="9">
        <v>14</v>
      </c>
      <c r="M58" s="9">
        <v>21</v>
      </c>
      <c r="N58" s="10">
        <v>11</v>
      </c>
    </row>
    <row r="59" spans="4:14">
      <c r="D59" s="8">
        <v>55</v>
      </c>
      <c r="E59" s="9">
        <v>8</v>
      </c>
      <c r="F59" s="9">
        <v>14</v>
      </c>
      <c r="G59" s="9">
        <v>22</v>
      </c>
      <c r="H59" s="10">
        <v>11</v>
      </c>
      <c r="J59" s="8">
        <v>55</v>
      </c>
      <c r="K59" s="9">
        <v>8</v>
      </c>
      <c r="L59" s="9">
        <v>14</v>
      </c>
      <c r="M59" s="9">
        <v>22</v>
      </c>
      <c r="N59" s="10">
        <v>11</v>
      </c>
    </row>
    <row r="60" spans="4:14">
      <c r="D60" s="8">
        <v>56</v>
      </c>
      <c r="E60" s="9">
        <v>8</v>
      </c>
      <c r="F60" s="9">
        <v>14</v>
      </c>
      <c r="G60" s="9">
        <v>23</v>
      </c>
      <c r="H60" s="10">
        <v>11</v>
      </c>
      <c r="J60" s="8">
        <v>56</v>
      </c>
      <c r="K60" s="9">
        <v>8</v>
      </c>
      <c r="L60" s="9">
        <v>14</v>
      </c>
      <c r="M60" s="9">
        <v>23</v>
      </c>
      <c r="N60" s="10">
        <v>11</v>
      </c>
    </row>
    <row r="61" spans="4:14">
      <c r="D61" s="8">
        <v>57</v>
      </c>
      <c r="E61" s="9">
        <v>9</v>
      </c>
      <c r="F61" s="9">
        <v>14</v>
      </c>
      <c r="G61" s="9">
        <v>23</v>
      </c>
      <c r="H61" s="10">
        <v>11</v>
      </c>
      <c r="J61" s="8">
        <v>57</v>
      </c>
      <c r="K61" s="9">
        <v>9</v>
      </c>
      <c r="L61" s="9">
        <v>14</v>
      </c>
      <c r="M61" s="9">
        <v>23</v>
      </c>
      <c r="N61" s="10">
        <v>11</v>
      </c>
    </row>
    <row r="62" spans="4:14">
      <c r="D62" s="8">
        <v>58</v>
      </c>
      <c r="E62" s="9">
        <v>9</v>
      </c>
      <c r="F62" s="9">
        <v>15</v>
      </c>
      <c r="G62" s="9">
        <v>23</v>
      </c>
      <c r="H62" s="10">
        <v>11</v>
      </c>
      <c r="J62" s="8">
        <v>58</v>
      </c>
      <c r="K62" s="9">
        <v>9</v>
      </c>
      <c r="L62" s="9">
        <v>15</v>
      </c>
      <c r="M62" s="9">
        <v>23</v>
      </c>
      <c r="N62" s="10">
        <v>11</v>
      </c>
    </row>
    <row r="63" spans="4:14">
      <c r="D63" s="8">
        <v>59</v>
      </c>
      <c r="E63" s="9">
        <v>9</v>
      </c>
      <c r="F63" s="9">
        <v>15</v>
      </c>
      <c r="G63" s="9">
        <v>24</v>
      </c>
      <c r="H63" s="10">
        <v>11</v>
      </c>
      <c r="J63" s="8">
        <v>59</v>
      </c>
      <c r="K63" s="9">
        <v>9</v>
      </c>
      <c r="L63" s="9">
        <v>15</v>
      </c>
      <c r="M63" s="9">
        <v>24</v>
      </c>
      <c r="N63" s="10">
        <v>11</v>
      </c>
    </row>
    <row r="64" spans="4:14">
      <c r="D64" s="8">
        <v>60</v>
      </c>
      <c r="E64" s="9">
        <v>9</v>
      </c>
      <c r="F64" s="9">
        <v>15</v>
      </c>
      <c r="G64" s="9">
        <v>24</v>
      </c>
      <c r="H64" s="10">
        <v>12</v>
      </c>
      <c r="J64" s="8">
        <v>60</v>
      </c>
      <c r="K64" s="9">
        <v>9</v>
      </c>
      <c r="L64" s="9">
        <v>15</v>
      </c>
      <c r="M64" s="9">
        <v>24</v>
      </c>
      <c r="N64" s="10">
        <v>12</v>
      </c>
    </row>
    <row r="65" spans="4:14">
      <c r="D65" s="8">
        <v>61</v>
      </c>
      <c r="E65" s="9">
        <v>9</v>
      </c>
      <c r="F65" s="9">
        <v>15</v>
      </c>
      <c r="G65" s="9">
        <v>25</v>
      </c>
      <c r="H65" s="10">
        <v>12</v>
      </c>
      <c r="J65" s="8">
        <v>61</v>
      </c>
      <c r="K65" s="9">
        <v>9</v>
      </c>
      <c r="L65" s="9">
        <v>15</v>
      </c>
      <c r="M65" s="9">
        <v>25</v>
      </c>
      <c r="N65" s="10">
        <v>12</v>
      </c>
    </row>
    <row r="66" spans="4:14">
      <c r="D66" s="8">
        <v>62</v>
      </c>
      <c r="E66" s="9">
        <v>9</v>
      </c>
      <c r="F66" s="9">
        <v>16</v>
      </c>
      <c r="G66" s="9">
        <v>25</v>
      </c>
      <c r="H66" s="10">
        <v>12</v>
      </c>
      <c r="J66" s="8">
        <v>62</v>
      </c>
      <c r="K66" s="9">
        <v>9</v>
      </c>
      <c r="L66" s="9">
        <v>16</v>
      </c>
      <c r="M66" s="9">
        <v>25</v>
      </c>
      <c r="N66" s="10">
        <v>12</v>
      </c>
    </row>
    <row r="67" spans="4:14">
      <c r="D67" s="8">
        <v>63</v>
      </c>
      <c r="E67" s="9">
        <v>9</v>
      </c>
      <c r="F67" s="9">
        <v>16</v>
      </c>
      <c r="G67" s="9">
        <v>25</v>
      </c>
      <c r="H67" s="10">
        <v>13</v>
      </c>
      <c r="J67" s="8">
        <v>63</v>
      </c>
      <c r="K67" s="9">
        <v>9</v>
      </c>
      <c r="L67" s="9">
        <v>16</v>
      </c>
      <c r="M67" s="9">
        <v>25</v>
      </c>
      <c r="N67" s="10">
        <v>13</v>
      </c>
    </row>
    <row r="68" spans="4:14">
      <c r="D68" s="8">
        <v>64</v>
      </c>
      <c r="E68" s="9">
        <v>10</v>
      </c>
      <c r="F68" s="9">
        <v>16</v>
      </c>
      <c r="G68" s="9">
        <v>25</v>
      </c>
      <c r="H68" s="10">
        <v>13</v>
      </c>
      <c r="J68" s="8">
        <v>64</v>
      </c>
      <c r="K68" s="9">
        <v>10</v>
      </c>
      <c r="L68" s="9">
        <v>16</v>
      </c>
      <c r="M68" s="9">
        <v>25</v>
      </c>
      <c r="N68" s="10">
        <v>13</v>
      </c>
    </row>
    <row r="69" spans="4:14">
      <c r="D69" s="8">
        <v>65</v>
      </c>
      <c r="E69" s="9">
        <v>10</v>
      </c>
      <c r="F69" s="9">
        <v>16</v>
      </c>
      <c r="G69" s="9">
        <v>26</v>
      </c>
      <c r="H69" s="10">
        <v>13</v>
      </c>
      <c r="J69" s="8">
        <v>65</v>
      </c>
      <c r="K69" s="9">
        <v>10</v>
      </c>
      <c r="L69" s="9">
        <v>16</v>
      </c>
      <c r="M69" s="9">
        <v>26</v>
      </c>
      <c r="N69" s="10">
        <v>13</v>
      </c>
    </row>
    <row r="70" spans="4:14">
      <c r="D70" s="8">
        <v>66</v>
      </c>
      <c r="E70" s="9">
        <v>10</v>
      </c>
      <c r="F70" s="9">
        <v>17</v>
      </c>
      <c r="G70" s="9">
        <v>26</v>
      </c>
      <c r="H70" s="10">
        <v>13</v>
      </c>
      <c r="J70" s="8">
        <v>66</v>
      </c>
      <c r="K70" s="9">
        <v>10</v>
      </c>
      <c r="L70" s="9">
        <v>17</v>
      </c>
      <c r="M70" s="9">
        <v>26</v>
      </c>
      <c r="N70" s="10">
        <v>13</v>
      </c>
    </row>
    <row r="71" spans="4:14">
      <c r="D71" s="8">
        <v>67</v>
      </c>
      <c r="E71" s="9">
        <v>10</v>
      </c>
      <c r="F71" s="9">
        <v>17</v>
      </c>
      <c r="G71" s="9">
        <v>27</v>
      </c>
      <c r="H71" s="10">
        <v>13</v>
      </c>
      <c r="J71" s="8">
        <v>67</v>
      </c>
      <c r="K71" s="9">
        <v>10</v>
      </c>
      <c r="L71" s="9">
        <v>17</v>
      </c>
      <c r="M71" s="9">
        <v>27</v>
      </c>
      <c r="N71" s="10">
        <v>13</v>
      </c>
    </row>
    <row r="72" spans="4:14">
      <c r="D72" s="8">
        <v>68</v>
      </c>
      <c r="E72" s="9">
        <v>10</v>
      </c>
      <c r="F72" s="9">
        <v>17</v>
      </c>
      <c r="G72" s="9">
        <v>27</v>
      </c>
      <c r="H72" s="10">
        <v>14</v>
      </c>
      <c r="J72" s="8">
        <v>68</v>
      </c>
      <c r="K72" s="9">
        <v>10</v>
      </c>
      <c r="L72" s="9">
        <v>17</v>
      </c>
      <c r="M72" s="9">
        <v>27</v>
      </c>
      <c r="N72" s="10">
        <v>14</v>
      </c>
    </row>
    <row r="73" spans="4:14">
      <c r="D73" s="8">
        <v>69</v>
      </c>
      <c r="E73" s="9">
        <v>10</v>
      </c>
      <c r="F73" s="9">
        <v>17</v>
      </c>
      <c r="G73" s="9">
        <v>28</v>
      </c>
      <c r="H73" s="10">
        <v>14</v>
      </c>
      <c r="J73" s="8">
        <v>69</v>
      </c>
      <c r="K73" s="9">
        <v>10</v>
      </c>
      <c r="L73" s="9">
        <v>17</v>
      </c>
      <c r="M73" s="9">
        <v>28</v>
      </c>
      <c r="N73" s="10">
        <v>14</v>
      </c>
    </row>
    <row r="74" spans="4:14">
      <c r="D74" s="8">
        <v>70</v>
      </c>
      <c r="E74" s="9">
        <v>11</v>
      </c>
      <c r="F74" s="9">
        <v>17</v>
      </c>
      <c r="G74" s="9">
        <v>28</v>
      </c>
      <c r="H74" s="10">
        <v>14</v>
      </c>
      <c r="J74" s="8">
        <v>70</v>
      </c>
      <c r="K74" s="9">
        <v>11</v>
      </c>
      <c r="L74" s="9">
        <v>17</v>
      </c>
      <c r="M74" s="9">
        <v>28</v>
      </c>
      <c r="N74" s="10">
        <v>14</v>
      </c>
    </row>
    <row r="75" spans="4:14">
      <c r="D75" s="8">
        <v>71</v>
      </c>
      <c r="E75" s="9">
        <v>11</v>
      </c>
      <c r="F75" s="9">
        <v>18</v>
      </c>
      <c r="G75" s="9">
        <v>28</v>
      </c>
      <c r="H75" s="10">
        <v>14</v>
      </c>
      <c r="J75" s="8">
        <v>71</v>
      </c>
      <c r="K75" s="9">
        <v>11</v>
      </c>
      <c r="L75" s="9">
        <v>18</v>
      </c>
      <c r="M75" s="9">
        <v>28</v>
      </c>
      <c r="N75" s="10">
        <v>14</v>
      </c>
    </row>
    <row r="76" spans="4:14">
      <c r="D76" s="8">
        <v>72</v>
      </c>
      <c r="E76" s="9">
        <v>11</v>
      </c>
      <c r="F76" s="9">
        <v>18</v>
      </c>
      <c r="G76" s="9">
        <v>29</v>
      </c>
      <c r="H76" s="10">
        <v>14</v>
      </c>
      <c r="J76" s="8">
        <v>72</v>
      </c>
      <c r="K76" s="9">
        <v>11</v>
      </c>
      <c r="L76" s="9">
        <v>18</v>
      </c>
      <c r="M76" s="9">
        <v>29</v>
      </c>
      <c r="N76" s="10">
        <v>14</v>
      </c>
    </row>
    <row r="77" spans="4:14">
      <c r="D77" s="8">
        <v>73</v>
      </c>
      <c r="E77" s="9">
        <v>11</v>
      </c>
      <c r="F77" s="9">
        <v>18</v>
      </c>
      <c r="G77" s="9">
        <v>29</v>
      </c>
      <c r="H77" s="10">
        <v>15</v>
      </c>
      <c r="J77" s="8">
        <v>73</v>
      </c>
      <c r="K77" s="9">
        <v>11</v>
      </c>
      <c r="L77" s="9">
        <v>18</v>
      </c>
      <c r="M77" s="9">
        <v>29</v>
      </c>
      <c r="N77" s="10">
        <v>15</v>
      </c>
    </row>
    <row r="78" spans="4:14">
      <c r="D78" s="8">
        <v>74</v>
      </c>
      <c r="E78" s="9">
        <v>11</v>
      </c>
      <c r="F78" s="9">
        <v>19</v>
      </c>
      <c r="G78" s="9">
        <v>29</v>
      </c>
      <c r="H78" s="10">
        <v>15</v>
      </c>
      <c r="J78" s="8">
        <v>74</v>
      </c>
      <c r="K78" s="9">
        <v>11</v>
      </c>
      <c r="L78" s="9">
        <v>19</v>
      </c>
      <c r="M78" s="9">
        <v>29</v>
      </c>
      <c r="N78" s="10">
        <v>15</v>
      </c>
    </row>
    <row r="79" spans="4:14">
      <c r="D79" s="8">
        <v>75</v>
      </c>
      <c r="E79" s="9">
        <v>11</v>
      </c>
      <c r="F79" s="9">
        <v>19</v>
      </c>
      <c r="G79" s="9">
        <v>30</v>
      </c>
      <c r="H79" s="10">
        <v>15</v>
      </c>
      <c r="J79" s="8">
        <v>75</v>
      </c>
      <c r="K79" s="9">
        <v>11</v>
      </c>
      <c r="L79" s="9">
        <v>19</v>
      </c>
      <c r="M79" s="9">
        <v>30</v>
      </c>
      <c r="N79" s="10">
        <v>15</v>
      </c>
    </row>
    <row r="80" spans="4:14">
      <c r="D80" s="8">
        <v>76</v>
      </c>
      <c r="E80" s="9">
        <v>11</v>
      </c>
      <c r="F80" s="9">
        <v>19</v>
      </c>
      <c r="G80" s="9">
        <v>31</v>
      </c>
      <c r="H80" s="10">
        <v>15</v>
      </c>
      <c r="J80" s="8">
        <v>76</v>
      </c>
      <c r="K80" s="9">
        <v>11</v>
      </c>
      <c r="L80" s="9">
        <v>19</v>
      </c>
      <c r="M80" s="9">
        <v>31</v>
      </c>
      <c r="N80" s="10">
        <v>15</v>
      </c>
    </row>
    <row r="81" spans="4:14">
      <c r="D81" s="8">
        <v>77</v>
      </c>
      <c r="E81" s="9">
        <v>12</v>
      </c>
      <c r="F81" s="9">
        <v>19</v>
      </c>
      <c r="G81" s="9">
        <v>31</v>
      </c>
      <c r="H81" s="10">
        <v>15</v>
      </c>
      <c r="J81" s="8">
        <v>77</v>
      </c>
      <c r="K81" s="9">
        <v>12</v>
      </c>
      <c r="L81" s="9">
        <v>19</v>
      </c>
      <c r="M81" s="9">
        <v>31</v>
      </c>
      <c r="N81" s="10">
        <v>15</v>
      </c>
    </row>
    <row r="82" spans="4:14">
      <c r="D82" s="8">
        <v>78</v>
      </c>
      <c r="E82" s="9">
        <v>12</v>
      </c>
      <c r="F82" s="9">
        <v>20</v>
      </c>
      <c r="G82" s="9">
        <v>31</v>
      </c>
      <c r="H82" s="10">
        <v>15</v>
      </c>
      <c r="J82" s="8">
        <v>78</v>
      </c>
      <c r="K82" s="9">
        <v>12</v>
      </c>
      <c r="L82" s="9">
        <v>20</v>
      </c>
      <c r="M82" s="9">
        <v>31</v>
      </c>
      <c r="N82" s="10">
        <v>15</v>
      </c>
    </row>
    <row r="83" spans="4:14">
      <c r="D83" s="8">
        <v>79</v>
      </c>
      <c r="E83" s="9">
        <v>12</v>
      </c>
      <c r="F83" s="9">
        <v>20</v>
      </c>
      <c r="G83" s="9">
        <v>32</v>
      </c>
      <c r="H83" s="10">
        <v>15</v>
      </c>
      <c r="J83" s="8">
        <v>79</v>
      </c>
      <c r="K83" s="9">
        <v>12</v>
      </c>
      <c r="L83" s="9">
        <v>20</v>
      </c>
      <c r="M83" s="9">
        <v>32</v>
      </c>
      <c r="N83" s="10">
        <v>15</v>
      </c>
    </row>
    <row r="84" spans="4:14">
      <c r="D84" s="8">
        <v>80</v>
      </c>
      <c r="E84" s="9">
        <v>12</v>
      </c>
      <c r="F84" s="9">
        <v>20</v>
      </c>
      <c r="G84" s="9">
        <v>32</v>
      </c>
      <c r="H84" s="10">
        <v>16</v>
      </c>
      <c r="J84" s="8">
        <v>80</v>
      </c>
      <c r="K84" s="9">
        <v>12</v>
      </c>
      <c r="L84" s="9">
        <v>20</v>
      </c>
      <c r="M84" s="9">
        <v>32</v>
      </c>
      <c r="N84" s="10">
        <v>16</v>
      </c>
    </row>
    <row r="85" spans="4:14">
      <c r="D85" s="8">
        <v>81</v>
      </c>
      <c r="E85" s="9">
        <v>12</v>
      </c>
      <c r="F85" s="9">
        <v>20</v>
      </c>
      <c r="G85" s="9">
        <v>33</v>
      </c>
      <c r="H85" s="10">
        <v>16</v>
      </c>
      <c r="J85" s="8">
        <v>81</v>
      </c>
      <c r="K85" s="9">
        <v>12</v>
      </c>
      <c r="L85" s="9">
        <v>20</v>
      </c>
      <c r="M85" s="9">
        <v>33</v>
      </c>
      <c r="N85" s="10">
        <v>16</v>
      </c>
    </row>
    <row r="86" spans="4:14">
      <c r="D86" s="8">
        <v>82</v>
      </c>
      <c r="E86" s="9">
        <v>12</v>
      </c>
      <c r="F86" s="9">
        <v>21</v>
      </c>
      <c r="G86" s="9">
        <v>33</v>
      </c>
      <c r="H86" s="10">
        <v>16</v>
      </c>
      <c r="J86" s="8">
        <v>82</v>
      </c>
      <c r="K86" s="9">
        <v>12</v>
      </c>
      <c r="L86" s="9">
        <v>21</v>
      </c>
      <c r="M86" s="9">
        <v>33</v>
      </c>
      <c r="N86" s="10">
        <v>16</v>
      </c>
    </row>
    <row r="87" spans="4:14">
      <c r="D87" s="8">
        <v>83</v>
      </c>
      <c r="E87" s="9">
        <v>12</v>
      </c>
      <c r="F87" s="9">
        <v>21</v>
      </c>
      <c r="G87" s="9">
        <v>33</v>
      </c>
      <c r="H87" s="10">
        <v>17</v>
      </c>
      <c r="J87" s="8">
        <v>83</v>
      </c>
      <c r="K87" s="9">
        <v>12</v>
      </c>
      <c r="L87" s="9">
        <v>21</v>
      </c>
      <c r="M87" s="9">
        <v>33</v>
      </c>
      <c r="N87" s="10">
        <v>17</v>
      </c>
    </row>
    <row r="88" spans="4:14">
      <c r="D88" s="8">
        <v>84</v>
      </c>
      <c r="E88" s="9">
        <v>13</v>
      </c>
      <c r="F88" s="9">
        <v>21</v>
      </c>
      <c r="G88" s="9">
        <v>33</v>
      </c>
      <c r="H88" s="10">
        <v>17</v>
      </c>
      <c r="J88" s="8">
        <v>84</v>
      </c>
      <c r="K88" s="9">
        <v>13</v>
      </c>
      <c r="L88" s="9">
        <v>21</v>
      </c>
      <c r="M88" s="9">
        <v>33</v>
      </c>
      <c r="N88" s="10">
        <v>17</v>
      </c>
    </row>
    <row r="89" spans="4:14">
      <c r="D89" s="8">
        <v>85</v>
      </c>
      <c r="E89" s="9">
        <v>13</v>
      </c>
      <c r="F89" s="9">
        <v>21</v>
      </c>
      <c r="G89" s="9">
        <v>34</v>
      </c>
      <c r="H89" s="10">
        <v>17</v>
      </c>
      <c r="J89" s="8">
        <v>85</v>
      </c>
      <c r="K89" s="9">
        <v>13</v>
      </c>
      <c r="L89" s="9">
        <v>21</v>
      </c>
      <c r="M89" s="9">
        <v>34</v>
      </c>
      <c r="N89" s="10">
        <v>17</v>
      </c>
    </row>
    <row r="90" spans="4:14">
      <c r="D90" s="8">
        <v>86</v>
      </c>
      <c r="E90" s="9">
        <v>13</v>
      </c>
      <c r="F90" s="9">
        <v>22</v>
      </c>
      <c r="G90" s="9">
        <v>34</v>
      </c>
      <c r="H90" s="10">
        <v>17</v>
      </c>
      <c r="J90" s="8">
        <v>86</v>
      </c>
      <c r="K90" s="9">
        <v>13</v>
      </c>
      <c r="L90" s="9">
        <v>22</v>
      </c>
      <c r="M90" s="9">
        <v>34</v>
      </c>
      <c r="N90" s="10">
        <v>17</v>
      </c>
    </row>
    <row r="91" spans="4:14">
      <c r="D91" s="8">
        <v>87</v>
      </c>
      <c r="E91" s="9">
        <v>13</v>
      </c>
      <c r="F91" s="9">
        <v>22</v>
      </c>
      <c r="G91" s="9">
        <v>35</v>
      </c>
      <c r="H91" s="10">
        <v>17</v>
      </c>
      <c r="J91" s="8">
        <v>87</v>
      </c>
      <c r="K91" s="9">
        <v>13</v>
      </c>
      <c r="L91" s="9">
        <v>22</v>
      </c>
      <c r="M91" s="9">
        <v>35</v>
      </c>
      <c r="N91" s="10">
        <v>17</v>
      </c>
    </row>
    <row r="92" spans="4:14">
      <c r="D92" s="8">
        <v>88</v>
      </c>
      <c r="E92" s="9">
        <v>13</v>
      </c>
      <c r="F92" s="9">
        <v>22</v>
      </c>
      <c r="G92" s="9">
        <v>35</v>
      </c>
      <c r="H92" s="10">
        <v>18</v>
      </c>
      <c r="J92" s="8">
        <v>88</v>
      </c>
      <c r="K92" s="9">
        <v>13</v>
      </c>
      <c r="L92" s="9">
        <v>22</v>
      </c>
      <c r="M92" s="9">
        <v>35</v>
      </c>
      <c r="N92" s="10">
        <v>18</v>
      </c>
    </row>
    <row r="93" spans="4:14">
      <c r="D93" s="8">
        <v>89</v>
      </c>
      <c r="E93" s="9">
        <v>13</v>
      </c>
      <c r="F93" s="9">
        <v>22</v>
      </c>
      <c r="G93" s="9">
        <v>36</v>
      </c>
      <c r="H93" s="10">
        <v>18</v>
      </c>
      <c r="J93" s="8">
        <v>89</v>
      </c>
      <c r="K93" s="9">
        <v>13</v>
      </c>
      <c r="L93" s="9">
        <v>22</v>
      </c>
      <c r="M93" s="9">
        <v>36</v>
      </c>
      <c r="N93" s="10">
        <v>18</v>
      </c>
    </row>
    <row r="94" spans="4:14">
      <c r="D94" s="8">
        <v>90</v>
      </c>
      <c r="E94" s="9">
        <v>14</v>
      </c>
      <c r="F94" s="9">
        <v>22</v>
      </c>
      <c r="G94" s="9">
        <v>36</v>
      </c>
      <c r="H94" s="10">
        <v>18</v>
      </c>
      <c r="J94" s="8">
        <v>90</v>
      </c>
      <c r="K94" s="9">
        <v>14</v>
      </c>
      <c r="L94" s="9">
        <v>22</v>
      </c>
      <c r="M94" s="9">
        <v>36</v>
      </c>
      <c r="N94" s="10">
        <v>18</v>
      </c>
    </row>
    <row r="95" spans="4:14">
      <c r="D95" s="8">
        <v>91</v>
      </c>
      <c r="E95" s="9">
        <v>14</v>
      </c>
      <c r="F95" s="9">
        <v>23</v>
      </c>
      <c r="G95" s="9">
        <v>36</v>
      </c>
      <c r="H95" s="10">
        <v>18</v>
      </c>
      <c r="J95" s="8">
        <v>91</v>
      </c>
      <c r="K95" s="9">
        <v>14</v>
      </c>
      <c r="L95" s="9">
        <v>23</v>
      </c>
      <c r="M95" s="9">
        <v>36</v>
      </c>
      <c r="N95" s="10">
        <v>18</v>
      </c>
    </row>
    <row r="96" spans="4:14">
      <c r="D96" s="8">
        <v>92</v>
      </c>
      <c r="E96" s="9">
        <v>14</v>
      </c>
      <c r="F96" s="9">
        <v>23</v>
      </c>
      <c r="G96" s="9">
        <v>37</v>
      </c>
      <c r="H96" s="10">
        <v>18</v>
      </c>
      <c r="J96" s="8">
        <v>92</v>
      </c>
      <c r="K96" s="9">
        <v>14</v>
      </c>
      <c r="L96" s="9">
        <v>23</v>
      </c>
      <c r="M96" s="9">
        <v>37</v>
      </c>
      <c r="N96" s="10">
        <v>18</v>
      </c>
    </row>
    <row r="97" spans="4:14">
      <c r="D97" s="8">
        <v>93</v>
      </c>
      <c r="E97" s="9">
        <v>14</v>
      </c>
      <c r="F97" s="9">
        <v>23</v>
      </c>
      <c r="G97" s="9">
        <v>37</v>
      </c>
      <c r="H97" s="10">
        <v>19</v>
      </c>
      <c r="J97" s="8">
        <v>93</v>
      </c>
      <c r="K97" s="9">
        <v>14</v>
      </c>
      <c r="L97" s="9">
        <v>23</v>
      </c>
      <c r="M97" s="9">
        <v>37</v>
      </c>
      <c r="N97" s="10">
        <v>19</v>
      </c>
    </row>
    <row r="98" spans="4:14">
      <c r="D98" s="8">
        <v>94</v>
      </c>
      <c r="E98" s="9">
        <v>14</v>
      </c>
      <c r="F98" s="9">
        <v>24</v>
      </c>
      <c r="G98" s="9">
        <v>37</v>
      </c>
      <c r="H98" s="10">
        <v>19</v>
      </c>
      <c r="J98" s="8">
        <v>94</v>
      </c>
      <c r="K98" s="9">
        <v>14</v>
      </c>
      <c r="L98" s="9">
        <v>24</v>
      </c>
      <c r="M98" s="9">
        <v>37</v>
      </c>
      <c r="N98" s="10">
        <v>19</v>
      </c>
    </row>
    <row r="99" spans="4:14">
      <c r="D99" s="8">
        <v>95</v>
      </c>
      <c r="E99" s="9">
        <v>14</v>
      </c>
      <c r="F99" s="9">
        <v>24</v>
      </c>
      <c r="G99" s="9">
        <v>38</v>
      </c>
      <c r="H99" s="10">
        <v>19</v>
      </c>
      <c r="J99" s="8">
        <v>95</v>
      </c>
      <c r="K99" s="9">
        <v>14</v>
      </c>
      <c r="L99" s="9">
        <v>24</v>
      </c>
      <c r="M99" s="9">
        <v>38</v>
      </c>
      <c r="N99" s="10">
        <v>19</v>
      </c>
    </row>
    <row r="100" spans="4:14">
      <c r="D100" s="8">
        <v>96</v>
      </c>
      <c r="E100" s="9">
        <v>14</v>
      </c>
      <c r="F100" s="9">
        <v>24</v>
      </c>
      <c r="G100" s="9">
        <v>39</v>
      </c>
      <c r="H100" s="10">
        <v>19</v>
      </c>
      <c r="J100" s="8">
        <v>96</v>
      </c>
      <c r="K100" s="9">
        <v>14</v>
      </c>
      <c r="L100" s="9">
        <v>24</v>
      </c>
      <c r="M100" s="9">
        <v>39</v>
      </c>
      <c r="N100" s="10">
        <v>19</v>
      </c>
    </row>
    <row r="101" spans="4:14">
      <c r="D101" s="8">
        <v>97</v>
      </c>
      <c r="E101" s="9">
        <v>15</v>
      </c>
      <c r="F101" s="9">
        <v>24</v>
      </c>
      <c r="G101" s="9">
        <v>39</v>
      </c>
      <c r="H101" s="10">
        <v>19</v>
      </c>
      <c r="J101" s="8">
        <v>97</v>
      </c>
      <c r="K101" s="9">
        <v>15</v>
      </c>
      <c r="L101" s="9">
        <v>24</v>
      </c>
      <c r="M101" s="9">
        <v>39</v>
      </c>
      <c r="N101" s="10">
        <v>19</v>
      </c>
    </row>
    <row r="102" spans="4:14">
      <c r="D102" s="8">
        <v>98</v>
      </c>
      <c r="E102" s="9">
        <v>15</v>
      </c>
      <c r="F102" s="9">
        <v>25</v>
      </c>
      <c r="G102" s="9">
        <v>39</v>
      </c>
      <c r="H102" s="10">
        <v>19</v>
      </c>
      <c r="J102" s="8">
        <v>98</v>
      </c>
      <c r="K102" s="9">
        <v>15</v>
      </c>
      <c r="L102" s="9">
        <v>25</v>
      </c>
      <c r="M102" s="9">
        <v>39</v>
      </c>
      <c r="N102" s="10">
        <v>19</v>
      </c>
    </row>
    <row r="103" spans="4:14">
      <c r="D103" s="8">
        <v>99</v>
      </c>
      <c r="E103" s="9">
        <v>15</v>
      </c>
      <c r="F103" s="9">
        <v>25</v>
      </c>
      <c r="G103" s="9">
        <v>40</v>
      </c>
      <c r="H103" s="10">
        <v>19</v>
      </c>
      <c r="J103" s="8">
        <v>99</v>
      </c>
      <c r="K103" s="9">
        <v>15</v>
      </c>
      <c r="L103" s="9">
        <v>25</v>
      </c>
      <c r="M103" s="9">
        <v>40</v>
      </c>
      <c r="N103" s="10">
        <v>19</v>
      </c>
    </row>
    <row r="104" spans="4:14">
      <c r="D104" s="8">
        <v>100</v>
      </c>
      <c r="E104" s="9">
        <v>15</v>
      </c>
      <c r="F104" s="9">
        <v>25</v>
      </c>
      <c r="G104" s="9">
        <v>40</v>
      </c>
      <c r="H104" s="10">
        <v>20</v>
      </c>
      <c r="J104" s="8">
        <v>100</v>
      </c>
      <c r="K104" s="9">
        <v>15</v>
      </c>
      <c r="L104" s="9">
        <v>25</v>
      </c>
      <c r="M104" s="9">
        <v>40</v>
      </c>
      <c r="N104" s="10">
        <v>20</v>
      </c>
    </row>
    <row r="105" spans="4:14">
      <c r="D105" s="8">
        <v>101</v>
      </c>
      <c r="E105" s="9">
        <v>15</v>
      </c>
      <c r="F105" s="9">
        <v>25</v>
      </c>
      <c r="G105" s="9">
        <v>41</v>
      </c>
      <c r="H105" s="10">
        <v>20</v>
      </c>
      <c r="J105" s="8">
        <v>101</v>
      </c>
      <c r="K105" s="9">
        <v>15</v>
      </c>
      <c r="L105" s="9">
        <v>25</v>
      </c>
      <c r="M105" s="9">
        <v>41</v>
      </c>
      <c r="N105" s="10">
        <v>20</v>
      </c>
    </row>
    <row r="106" spans="4:14">
      <c r="D106" s="8">
        <v>102</v>
      </c>
      <c r="E106" s="9">
        <v>15</v>
      </c>
      <c r="F106" s="9">
        <v>26</v>
      </c>
      <c r="G106" s="9">
        <v>41</v>
      </c>
      <c r="H106" s="10">
        <v>20</v>
      </c>
      <c r="J106" s="8">
        <v>102</v>
      </c>
      <c r="K106" s="9">
        <v>15</v>
      </c>
      <c r="L106" s="9">
        <v>26</v>
      </c>
      <c r="M106" s="9">
        <v>41</v>
      </c>
      <c r="N106" s="10">
        <v>20</v>
      </c>
    </row>
    <row r="107" spans="4:14">
      <c r="D107" s="8">
        <v>103</v>
      </c>
      <c r="E107" s="9">
        <v>15</v>
      </c>
      <c r="F107" s="9">
        <v>26</v>
      </c>
      <c r="G107" s="9">
        <v>41</v>
      </c>
      <c r="H107" s="10">
        <v>21</v>
      </c>
      <c r="J107" s="8">
        <v>103</v>
      </c>
      <c r="K107" s="9">
        <v>15</v>
      </c>
      <c r="L107" s="9">
        <v>26</v>
      </c>
      <c r="M107" s="9">
        <v>41</v>
      </c>
      <c r="N107" s="10">
        <v>21</v>
      </c>
    </row>
    <row r="108" spans="4:14">
      <c r="D108" s="8">
        <v>104</v>
      </c>
      <c r="E108" s="9">
        <v>16</v>
      </c>
      <c r="F108" s="9">
        <v>26</v>
      </c>
      <c r="G108" s="9">
        <v>41</v>
      </c>
      <c r="H108" s="10">
        <v>21</v>
      </c>
      <c r="J108" s="8">
        <v>104</v>
      </c>
      <c r="K108" s="9">
        <v>16</v>
      </c>
      <c r="L108" s="9">
        <v>26</v>
      </c>
      <c r="M108" s="9">
        <v>41</v>
      </c>
      <c r="N108" s="10">
        <v>21</v>
      </c>
    </row>
    <row r="109" spans="4:14">
      <c r="D109" s="8">
        <v>105</v>
      </c>
      <c r="E109" s="9">
        <v>16</v>
      </c>
      <c r="F109" s="9">
        <v>26</v>
      </c>
      <c r="G109" s="9">
        <v>42</v>
      </c>
      <c r="H109" s="10">
        <v>21</v>
      </c>
      <c r="J109" s="8">
        <v>105</v>
      </c>
      <c r="K109" s="9">
        <v>16</v>
      </c>
      <c r="L109" s="9">
        <v>26</v>
      </c>
      <c r="M109" s="9">
        <v>42</v>
      </c>
      <c r="N109" s="10">
        <v>21</v>
      </c>
    </row>
    <row r="110" spans="4:14">
      <c r="D110" s="8">
        <v>106</v>
      </c>
      <c r="E110" s="9">
        <v>16</v>
      </c>
      <c r="F110" s="9">
        <v>27</v>
      </c>
      <c r="G110" s="9">
        <v>42</v>
      </c>
      <c r="H110" s="10">
        <v>21</v>
      </c>
      <c r="J110" s="8">
        <v>106</v>
      </c>
      <c r="K110" s="9">
        <v>16</v>
      </c>
      <c r="L110" s="9">
        <v>27</v>
      </c>
      <c r="M110" s="9">
        <v>42</v>
      </c>
      <c r="N110" s="10">
        <v>21</v>
      </c>
    </row>
    <row r="111" spans="4:14">
      <c r="D111" s="8">
        <v>107</v>
      </c>
      <c r="E111" s="9">
        <v>16</v>
      </c>
      <c r="F111" s="9">
        <v>27</v>
      </c>
      <c r="G111" s="9">
        <v>43</v>
      </c>
      <c r="H111" s="10">
        <v>21</v>
      </c>
      <c r="J111" s="8">
        <v>107</v>
      </c>
      <c r="K111" s="9">
        <v>16</v>
      </c>
      <c r="L111" s="9">
        <v>27</v>
      </c>
      <c r="M111" s="9">
        <v>43</v>
      </c>
      <c r="N111" s="10">
        <v>21</v>
      </c>
    </row>
    <row r="112" spans="4:14">
      <c r="D112" s="8">
        <v>108</v>
      </c>
      <c r="E112" s="9">
        <v>16</v>
      </c>
      <c r="F112" s="9">
        <v>27</v>
      </c>
      <c r="G112" s="9">
        <v>43</v>
      </c>
      <c r="H112" s="10">
        <v>22</v>
      </c>
      <c r="J112" s="8">
        <v>108</v>
      </c>
      <c r="K112" s="9">
        <v>16</v>
      </c>
      <c r="L112" s="9">
        <v>27</v>
      </c>
      <c r="M112" s="9">
        <v>43</v>
      </c>
      <c r="N112" s="10">
        <v>22</v>
      </c>
    </row>
    <row r="113" spans="4:14">
      <c r="D113" s="8">
        <v>109</v>
      </c>
      <c r="E113" s="9">
        <v>16</v>
      </c>
      <c r="F113" s="9">
        <v>27</v>
      </c>
      <c r="G113" s="9">
        <v>44</v>
      </c>
      <c r="H113" s="10">
        <v>22</v>
      </c>
      <c r="J113" s="8">
        <v>109</v>
      </c>
      <c r="K113" s="9">
        <v>16</v>
      </c>
      <c r="L113" s="9">
        <v>27</v>
      </c>
      <c r="M113" s="9">
        <v>44</v>
      </c>
      <c r="N113" s="10">
        <v>22</v>
      </c>
    </row>
    <row r="114" spans="4:14">
      <c r="D114" s="8">
        <v>110</v>
      </c>
      <c r="E114" s="9">
        <v>17</v>
      </c>
      <c r="F114" s="9">
        <v>27</v>
      </c>
      <c r="G114" s="9">
        <v>44</v>
      </c>
      <c r="H114" s="10">
        <v>22</v>
      </c>
      <c r="J114" s="8">
        <v>110</v>
      </c>
      <c r="K114" s="9">
        <v>17</v>
      </c>
      <c r="L114" s="9">
        <v>27</v>
      </c>
      <c r="M114" s="9">
        <v>44</v>
      </c>
      <c r="N114" s="10">
        <v>22</v>
      </c>
    </row>
    <row r="115" spans="4:14">
      <c r="D115" s="8">
        <v>111</v>
      </c>
      <c r="E115" s="9">
        <v>17</v>
      </c>
      <c r="F115" s="9">
        <v>28</v>
      </c>
      <c r="G115" s="9">
        <v>44</v>
      </c>
      <c r="H115" s="10">
        <v>22</v>
      </c>
      <c r="J115" s="8">
        <v>111</v>
      </c>
      <c r="K115" s="9">
        <v>17</v>
      </c>
      <c r="L115" s="9">
        <v>28</v>
      </c>
      <c r="M115" s="9">
        <v>44</v>
      </c>
      <c r="N115" s="10">
        <v>22</v>
      </c>
    </row>
    <row r="116" spans="4:14">
      <c r="D116" s="8">
        <v>112</v>
      </c>
      <c r="E116" s="9">
        <v>17</v>
      </c>
      <c r="F116" s="9">
        <v>28</v>
      </c>
      <c r="G116" s="9">
        <v>45</v>
      </c>
      <c r="H116" s="10">
        <v>22</v>
      </c>
      <c r="J116" s="8">
        <v>112</v>
      </c>
      <c r="K116" s="9">
        <v>17</v>
      </c>
      <c r="L116" s="9">
        <v>28</v>
      </c>
      <c r="M116" s="9">
        <v>45</v>
      </c>
      <c r="N116" s="10">
        <v>22</v>
      </c>
    </row>
    <row r="117" spans="4:14">
      <c r="D117" s="8">
        <v>113</v>
      </c>
      <c r="E117" s="9">
        <v>17</v>
      </c>
      <c r="F117" s="9">
        <v>28</v>
      </c>
      <c r="G117" s="9">
        <v>45</v>
      </c>
      <c r="H117" s="10">
        <v>23</v>
      </c>
      <c r="J117" s="8">
        <v>113</v>
      </c>
      <c r="K117" s="9">
        <v>17</v>
      </c>
      <c r="L117" s="9">
        <v>28</v>
      </c>
      <c r="M117" s="9">
        <v>45</v>
      </c>
      <c r="N117" s="10">
        <v>23</v>
      </c>
    </row>
    <row r="118" spans="4:14">
      <c r="D118" s="8">
        <v>114</v>
      </c>
      <c r="E118" s="9">
        <v>17</v>
      </c>
      <c r="F118" s="9">
        <v>29</v>
      </c>
      <c r="G118" s="9">
        <v>45</v>
      </c>
      <c r="H118" s="10">
        <v>23</v>
      </c>
      <c r="J118" s="8">
        <v>114</v>
      </c>
      <c r="K118" s="9">
        <v>17</v>
      </c>
      <c r="L118" s="9">
        <v>29</v>
      </c>
      <c r="M118" s="9">
        <v>45</v>
      </c>
      <c r="N118" s="10">
        <v>23</v>
      </c>
    </row>
    <row r="119" spans="4:14">
      <c r="D119" s="8">
        <v>115</v>
      </c>
      <c r="E119" s="9">
        <v>17</v>
      </c>
      <c r="F119" s="9">
        <v>29</v>
      </c>
      <c r="G119" s="9">
        <v>46</v>
      </c>
      <c r="H119" s="10">
        <v>23</v>
      </c>
      <c r="J119" s="8">
        <v>115</v>
      </c>
      <c r="K119" s="9">
        <v>17</v>
      </c>
      <c r="L119" s="9">
        <v>29</v>
      </c>
      <c r="M119" s="9">
        <v>46</v>
      </c>
      <c r="N119" s="10">
        <v>23</v>
      </c>
    </row>
    <row r="120" spans="4:14">
      <c r="D120" s="8">
        <v>116</v>
      </c>
      <c r="E120" s="9">
        <v>17</v>
      </c>
      <c r="F120" s="9">
        <v>29</v>
      </c>
      <c r="G120" s="9">
        <v>47</v>
      </c>
      <c r="H120" s="10">
        <v>23</v>
      </c>
      <c r="J120" s="8">
        <v>116</v>
      </c>
      <c r="K120" s="9">
        <v>17</v>
      </c>
      <c r="L120" s="9">
        <v>29</v>
      </c>
      <c r="M120" s="9">
        <v>47</v>
      </c>
      <c r="N120" s="10">
        <v>23</v>
      </c>
    </row>
    <row r="121" spans="4:14">
      <c r="D121" s="8">
        <v>117</v>
      </c>
      <c r="E121" s="9">
        <v>18</v>
      </c>
      <c r="F121" s="9">
        <v>29</v>
      </c>
      <c r="G121" s="9">
        <v>47</v>
      </c>
      <c r="H121" s="10">
        <v>23</v>
      </c>
      <c r="J121" s="8">
        <v>117</v>
      </c>
      <c r="K121" s="9">
        <v>18</v>
      </c>
      <c r="L121" s="9">
        <v>29</v>
      </c>
      <c r="M121" s="9">
        <v>47</v>
      </c>
      <c r="N121" s="10">
        <v>23</v>
      </c>
    </row>
    <row r="122" spans="4:14">
      <c r="D122" s="8">
        <v>118</v>
      </c>
      <c r="E122" s="9">
        <v>18</v>
      </c>
      <c r="F122" s="9">
        <v>30</v>
      </c>
      <c r="G122" s="9">
        <v>47</v>
      </c>
      <c r="H122" s="10">
        <v>23</v>
      </c>
      <c r="J122" s="8">
        <v>118</v>
      </c>
      <c r="K122" s="9">
        <v>18</v>
      </c>
      <c r="L122" s="9">
        <v>30</v>
      </c>
      <c r="M122" s="9">
        <v>47</v>
      </c>
      <c r="N122" s="10">
        <v>23</v>
      </c>
    </row>
    <row r="123" spans="4:14">
      <c r="D123" s="8">
        <v>119</v>
      </c>
      <c r="E123" s="9">
        <v>18</v>
      </c>
      <c r="F123" s="9">
        <v>30</v>
      </c>
      <c r="G123" s="9">
        <v>48</v>
      </c>
      <c r="H123" s="10">
        <v>23</v>
      </c>
      <c r="J123" s="8">
        <v>119</v>
      </c>
      <c r="K123" s="9">
        <v>18</v>
      </c>
      <c r="L123" s="9">
        <v>30</v>
      </c>
      <c r="M123" s="9">
        <v>48</v>
      </c>
      <c r="N123" s="10">
        <v>23</v>
      </c>
    </row>
    <row r="124" spans="4:14">
      <c r="D124" s="8">
        <v>120</v>
      </c>
      <c r="E124" s="9">
        <v>18</v>
      </c>
      <c r="F124" s="9">
        <v>30</v>
      </c>
      <c r="G124" s="9">
        <v>48</v>
      </c>
      <c r="H124" s="10">
        <v>24</v>
      </c>
      <c r="J124" s="8">
        <v>120</v>
      </c>
      <c r="K124" s="9">
        <v>18</v>
      </c>
      <c r="L124" s="9">
        <v>30</v>
      </c>
      <c r="M124" s="9">
        <v>48</v>
      </c>
      <c r="N124" s="10">
        <v>24</v>
      </c>
    </row>
    <row r="125" spans="4:14">
      <c r="D125" s="8">
        <v>121</v>
      </c>
      <c r="E125" s="9">
        <v>18</v>
      </c>
      <c r="F125" s="9">
        <v>30</v>
      </c>
      <c r="G125" s="9">
        <v>49</v>
      </c>
      <c r="H125" s="10">
        <v>24</v>
      </c>
      <c r="J125" s="8">
        <v>121</v>
      </c>
      <c r="K125" s="9">
        <v>18</v>
      </c>
      <c r="L125" s="9">
        <v>30</v>
      </c>
      <c r="M125" s="9">
        <v>49</v>
      </c>
      <c r="N125" s="10">
        <v>24</v>
      </c>
    </row>
    <row r="126" spans="4:14">
      <c r="D126" s="8">
        <v>122</v>
      </c>
      <c r="E126" s="9">
        <v>18</v>
      </c>
      <c r="F126" s="9">
        <v>31</v>
      </c>
      <c r="G126" s="9">
        <v>49</v>
      </c>
      <c r="H126" s="10">
        <v>24</v>
      </c>
      <c r="J126" s="8">
        <v>122</v>
      </c>
      <c r="K126" s="9">
        <v>18</v>
      </c>
      <c r="L126" s="9">
        <v>31</v>
      </c>
      <c r="M126" s="9">
        <v>49</v>
      </c>
      <c r="N126" s="10">
        <v>24</v>
      </c>
    </row>
    <row r="127" spans="4:14">
      <c r="D127" s="8">
        <v>123</v>
      </c>
      <c r="E127" s="9">
        <v>18</v>
      </c>
      <c r="F127" s="9">
        <v>31</v>
      </c>
      <c r="G127" s="9">
        <v>49</v>
      </c>
      <c r="H127" s="10">
        <v>25</v>
      </c>
      <c r="J127" s="8">
        <v>123</v>
      </c>
      <c r="K127" s="9">
        <v>18</v>
      </c>
      <c r="L127" s="9">
        <v>31</v>
      </c>
      <c r="M127" s="9">
        <v>49</v>
      </c>
      <c r="N127" s="10">
        <v>25</v>
      </c>
    </row>
    <row r="128" spans="4:14">
      <c r="D128" s="8">
        <v>124</v>
      </c>
      <c r="E128" s="9">
        <v>19</v>
      </c>
      <c r="F128" s="9">
        <v>31</v>
      </c>
      <c r="G128" s="9">
        <v>49</v>
      </c>
      <c r="H128" s="10">
        <v>25</v>
      </c>
      <c r="J128" s="8">
        <v>124</v>
      </c>
      <c r="K128" s="9">
        <v>19</v>
      </c>
      <c r="L128" s="9">
        <v>31</v>
      </c>
      <c r="M128" s="9">
        <v>49</v>
      </c>
      <c r="N128" s="10">
        <v>25</v>
      </c>
    </row>
    <row r="129" spans="4:14">
      <c r="D129" s="8">
        <v>125</v>
      </c>
      <c r="E129" s="9">
        <v>19</v>
      </c>
      <c r="F129" s="9">
        <v>31</v>
      </c>
      <c r="G129" s="9">
        <v>50</v>
      </c>
      <c r="H129" s="10">
        <v>25</v>
      </c>
      <c r="J129" s="8">
        <v>125</v>
      </c>
      <c r="K129" s="9">
        <v>19</v>
      </c>
      <c r="L129" s="9">
        <v>31</v>
      </c>
      <c r="M129" s="9">
        <v>50</v>
      </c>
      <c r="N129" s="10">
        <v>25</v>
      </c>
    </row>
    <row r="130" spans="4:14">
      <c r="D130" s="8">
        <v>126</v>
      </c>
      <c r="E130" s="9">
        <v>19</v>
      </c>
      <c r="F130" s="9">
        <v>32</v>
      </c>
      <c r="G130" s="9">
        <v>50</v>
      </c>
      <c r="H130" s="10">
        <v>25</v>
      </c>
      <c r="J130" s="8">
        <v>126</v>
      </c>
      <c r="K130" s="9">
        <v>19</v>
      </c>
      <c r="L130" s="9">
        <v>32</v>
      </c>
      <c r="M130" s="9">
        <v>50</v>
      </c>
      <c r="N130" s="10">
        <v>25</v>
      </c>
    </row>
    <row r="131" spans="4:14">
      <c r="D131" s="8">
        <v>127</v>
      </c>
      <c r="E131" s="9">
        <v>19</v>
      </c>
      <c r="F131" s="9">
        <v>32</v>
      </c>
      <c r="G131" s="9">
        <v>51</v>
      </c>
      <c r="H131" s="10">
        <v>25</v>
      </c>
      <c r="J131" s="8">
        <v>127</v>
      </c>
      <c r="K131" s="9">
        <v>19</v>
      </c>
      <c r="L131" s="9">
        <v>32</v>
      </c>
      <c r="M131" s="9">
        <v>51</v>
      </c>
      <c r="N131" s="10">
        <v>25</v>
      </c>
    </row>
    <row r="132" spans="4:14">
      <c r="D132" s="8">
        <v>128</v>
      </c>
      <c r="E132" s="9">
        <v>19</v>
      </c>
      <c r="F132" s="9">
        <v>32</v>
      </c>
      <c r="G132" s="9">
        <v>51</v>
      </c>
      <c r="H132" s="10">
        <v>26</v>
      </c>
      <c r="J132" s="8">
        <v>128</v>
      </c>
      <c r="K132" s="9">
        <v>19</v>
      </c>
      <c r="L132" s="9">
        <v>32</v>
      </c>
      <c r="M132" s="9">
        <v>51</v>
      </c>
      <c r="N132" s="10">
        <v>26</v>
      </c>
    </row>
    <row r="133" spans="4:14">
      <c r="D133" s="8">
        <v>129</v>
      </c>
      <c r="E133" s="9">
        <v>19</v>
      </c>
      <c r="F133" s="9">
        <v>32</v>
      </c>
      <c r="G133" s="9">
        <v>52</v>
      </c>
      <c r="H133" s="10">
        <v>26</v>
      </c>
      <c r="J133" s="8">
        <v>129</v>
      </c>
      <c r="K133" s="9">
        <v>19</v>
      </c>
      <c r="L133" s="9">
        <v>32</v>
      </c>
      <c r="M133" s="9">
        <v>52</v>
      </c>
      <c r="N133" s="10">
        <v>26</v>
      </c>
    </row>
    <row r="134" spans="4:14">
      <c r="D134" s="8">
        <v>130</v>
      </c>
      <c r="E134" s="9">
        <v>20</v>
      </c>
      <c r="F134" s="9">
        <v>32</v>
      </c>
      <c r="G134" s="9">
        <v>52</v>
      </c>
      <c r="H134" s="10">
        <v>26</v>
      </c>
      <c r="J134" s="8">
        <v>130</v>
      </c>
      <c r="K134" s="9">
        <v>20</v>
      </c>
      <c r="L134" s="9">
        <v>32</v>
      </c>
      <c r="M134" s="9">
        <v>52</v>
      </c>
      <c r="N134" s="10">
        <v>26</v>
      </c>
    </row>
    <row r="135" spans="4:14">
      <c r="D135" s="8">
        <v>131</v>
      </c>
      <c r="E135" s="9">
        <v>20</v>
      </c>
      <c r="F135" s="9">
        <v>33</v>
      </c>
      <c r="G135" s="9">
        <v>52</v>
      </c>
      <c r="H135" s="10">
        <v>26</v>
      </c>
      <c r="J135" s="8">
        <v>131</v>
      </c>
      <c r="K135" s="9">
        <v>20</v>
      </c>
      <c r="L135" s="9">
        <v>33</v>
      </c>
      <c r="M135" s="9">
        <v>52</v>
      </c>
      <c r="N135" s="10">
        <v>26</v>
      </c>
    </row>
    <row r="136" spans="4:14">
      <c r="D136" s="8">
        <v>132</v>
      </c>
      <c r="E136" s="9">
        <v>20</v>
      </c>
      <c r="F136" s="9">
        <v>33</v>
      </c>
      <c r="G136" s="9">
        <v>53</v>
      </c>
      <c r="H136" s="10">
        <v>26</v>
      </c>
      <c r="J136" s="8">
        <v>132</v>
      </c>
      <c r="K136" s="9">
        <v>20</v>
      </c>
      <c r="L136" s="9">
        <v>33</v>
      </c>
      <c r="M136" s="9">
        <v>53</v>
      </c>
      <c r="N136" s="10">
        <v>26</v>
      </c>
    </row>
    <row r="137" spans="4:14">
      <c r="D137" s="8">
        <v>133</v>
      </c>
      <c r="E137" s="9">
        <v>20</v>
      </c>
      <c r="F137" s="9">
        <v>33</v>
      </c>
      <c r="G137" s="9">
        <v>53</v>
      </c>
      <c r="H137" s="10">
        <v>27</v>
      </c>
      <c r="J137" s="8">
        <v>133</v>
      </c>
      <c r="K137" s="9">
        <v>20</v>
      </c>
      <c r="L137" s="9">
        <v>33</v>
      </c>
      <c r="M137" s="9">
        <v>53</v>
      </c>
      <c r="N137" s="10">
        <v>27</v>
      </c>
    </row>
    <row r="138" spans="4:14">
      <c r="D138" s="8">
        <v>134</v>
      </c>
      <c r="E138" s="9">
        <v>20</v>
      </c>
      <c r="F138" s="9">
        <v>34</v>
      </c>
      <c r="G138" s="9">
        <v>53</v>
      </c>
      <c r="H138" s="10">
        <v>27</v>
      </c>
      <c r="J138" s="8">
        <v>134</v>
      </c>
      <c r="K138" s="9">
        <v>20</v>
      </c>
      <c r="L138" s="9">
        <v>34</v>
      </c>
      <c r="M138" s="9">
        <v>53</v>
      </c>
      <c r="N138" s="10">
        <v>27</v>
      </c>
    </row>
    <row r="139" spans="4:14">
      <c r="D139" s="8">
        <v>135</v>
      </c>
      <c r="E139" s="9">
        <v>20</v>
      </c>
      <c r="F139" s="9">
        <v>34</v>
      </c>
      <c r="G139" s="9">
        <v>54</v>
      </c>
      <c r="H139" s="10">
        <v>27</v>
      </c>
      <c r="J139" s="8">
        <v>135</v>
      </c>
      <c r="K139" s="9">
        <v>20</v>
      </c>
      <c r="L139" s="9">
        <v>34</v>
      </c>
      <c r="M139" s="9">
        <v>54</v>
      </c>
      <c r="N139" s="10">
        <v>27</v>
      </c>
    </row>
    <row r="140" spans="4:14">
      <c r="D140" s="8">
        <v>136</v>
      </c>
      <c r="E140" s="9">
        <v>20</v>
      </c>
      <c r="F140" s="9">
        <v>34</v>
      </c>
      <c r="G140" s="9">
        <v>55</v>
      </c>
      <c r="H140" s="10">
        <v>27</v>
      </c>
      <c r="J140" s="8">
        <v>136</v>
      </c>
      <c r="K140" s="9">
        <v>20</v>
      </c>
      <c r="L140" s="9">
        <v>34</v>
      </c>
      <c r="M140" s="9">
        <v>55</v>
      </c>
      <c r="N140" s="10">
        <v>27</v>
      </c>
    </row>
    <row r="141" spans="4:14">
      <c r="D141" s="8">
        <v>137</v>
      </c>
      <c r="E141" s="9">
        <v>21</v>
      </c>
      <c r="F141" s="9">
        <v>34</v>
      </c>
      <c r="G141" s="9">
        <v>55</v>
      </c>
      <c r="H141" s="10">
        <v>27</v>
      </c>
      <c r="J141" s="8">
        <v>137</v>
      </c>
      <c r="K141" s="9">
        <v>21</v>
      </c>
      <c r="L141" s="9">
        <v>34</v>
      </c>
      <c r="M141" s="9">
        <v>55</v>
      </c>
      <c r="N141" s="10">
        <v>27</v>
      </c>
    </row>
    <row r="142" spans="4:14">
      <c r="D142" s="8">
        <v>138</v>
      </c>
      <c r="E142" s="9">
        <v>21</v>
      </c>
      <c r="F142" s="9">
        <v>35</v>
      </c>
      <c r="G142" s="9">
        <v>55</v>
      </c>
      <c r="H142" s="10">
        <v>27</v>
      </c>
      <c r="J142" s="8">
        <v>138</v>
      </c>
      <c r="K142" s="9">
        <v>21</v>
      </c>
      <c r="L142" s="9">
        <v>35</v>
      </c>
      <c r="M142" s="9">
        <v>55</v>
      </c>
      <c r="N142" s="10">
        <v>27</v>
      </c>
    </row>
    <row r="143" spans="4:14">
      <c r="D143" s="8">
        <v>139</v>
      </c>
      <c r="E143" s="9">
        <v>21</v>
      </c>
      <c r="F143" s="9">
        <v>35</v>
      </c>
      <c r="G143" s="9">
        <v>56</v>
      </c>
      <c r="H143" s="10">
        <v>27</v>
      </c>
      <c r="J143" s="8">
        <v>139</v>
      </c>
      <c r="K143" s="9">
        <v>21</v>
      </c>
      <c r="L143" s="9">
        <v>35</v>
      </c>
      <c r="M143" s="9">
        <v>56</v>
      </c>
      <c r="N143" s="10">
        <v>27</v>
      </c>
    </row>
    <row r="144" spans="4:14">
      <c r="D144" s="8">
        <v>140</v>
      </c>
      <c r="E144" s="9">
        <v>21</v>
      </c>
      <c r="F144" s="9">
        <v>35</v>
      </c>
      <c r="G144" s="9">
        <v>56</v>
      </c>
      <c r="H144" s="10">
        <v>28</v>
      </c>
      <c r="J144" s="8">
        <v>140</v>
      </c>
      <c r="K144" s="9">
        <v>21</v>
      </c>
      <c r="L144" s="9">
        <v>35</v>
      </c>
      <c r="M144" s="9">
        <v>56</v>
      </c>
      <c r="N144" s="10">
        <v>28</v>
      </c>
    </row>
    <row r="145" spans="4:14">
      <c r="D145" s="8">
        <v>141</v>
      </c>
      <c r="E145" s="9">
        <v>21</v>
      </c>
      <c r="F145" s="9">
        <v>35</v>
      </c>
      <c r="G145" s="9">
        <v>57</v>
      </c>
      <c r="H145" s="10">
        <v>28</v>
      </c>
      <c r="J145" s="8">
        <v>141</v>
      </c>
      <c r="K145" s="9">
        <v>21</v>
      </c>
      <c r="L145" s="9">
        <v>35</v>
      </c>
      <c r="M145" s="9">
        <v>57</v>
      </c>
      <c r="N145" s="10">
        <v>28</v>
      </c>
    </row>
    <row r="146" spans="4:14">
      <c r="D146" s="8">
        <v>142</v>
      </c>
      <c r="E146" s="9">
        <v>21</v>
      </c>
      <c r="F146" s="9">
        <v>36</v>
      </c>
      <c r="G146" s="9">
        <v>57</v>
      </c>
      <c r="H146" s="10">
        <v>28</v>
      </c>
      <c r="J146" s="8">
        <v>142</v>
      </c>
      <c r="K146" s="9">
        <v>21</v>
      </c>
      <c r="L146" s="9">
        <v>36</v>
      </c>
      <c r="M146" s="9">
        <v>57</v>
      </c>
      <c r="N146" s="10">
        <v>28</v>
      </c>
    </row>
    <row r="147" spans="4:14">
      <c r="D147" s="8">
        <v>143</v>
      </c>
      <c r="E147" s="9">
        <v>21</v>
      </c>
      <c r="F147" s="9">
        <v>36</v>
      </c>
      <c r="G147" s="9">
        <v>57</v>
      </c>
      <c r="H147" s="10">
        <v>29</v>
      </c>
      <c r="J147" s="8">
        <v>143</v>
      </c>
      <c r="K147" s="9">
        <v>21</v>
      </c>
      <c r="L147" s="9">
        <v>36</v>
      </c>
      <c r="M147" s="9">
        <v>57</v>
      </c>
      <c r="N147" s="10">
        <v>29</v>
      </c>
    </row>
    <row r="148" spans="4:14">
      <c r="D148" s="8">
        <v>144</v>
      </c>
      <c r="E148" s="9">
        <v>22</v>
      </c>
      <c r="F148" s="9">
        <v>36</v>
      </c>
      <c r="G148" s="9">
        <v>57</v>
      </c>
      <c r="H148" s="10">
        <v>29</v>
      </c>
      <c r="J148" s="8">
        <v>144</v>
      </c>
      <c r="K148" s="9">
        <v>22</v>
      </c>
      <c r="L148" s="9">
        <v>36</v>
      </c>
      <c r="M148" s="9">
        <v>57</v>
      </c>
      <c r="N148" s="10">
        <v>29</v>
      </c>
    </row>
    <row r="149" spans="4:14">
      <c r="D149" s="8">
        <v>145</v>
      </c>
      <c r="E149" s="9">
        <v>22</v>
      </c>
      <c r="F149" s="9">
        <v>36</v>
      </c>
      <c r="G149" s="9">
        <v>58</v>
      </c>
      <c r="H149" s="10">
        <v>29</v>
      </c>
      <c r="J149" s="8">
        <v>145</v>
      </c>
      <c r="K149" s="9">
        <v>22</v>
      </c>
      <c r="L149" s="9">
        <v>36</v>
      </c>
      <c r="M149" s="9">
        <v>58</v>
      </c>
      <c r="N149" s="10">
        <v>29</v>
      </c>
    </row>
    <row r="150" spans="4:14">
      <c r="D150" s="8">
        <v>146</v>
      </c>
      <c r="E150" s="9">
        <v>22</v>
      </c>
      <c r="F150" s="9">
        <v>37</v>
      </c>
      <c r="G150" s="9">
        <v>58</v>
      </c>
      <c r="H150" s="10">
        <v>29</v>
      </c>
      <c r="J150" s="8">
        <v>146</v>
      </c>
      <c r="K150" s="9">
        <v>22</v>
      </c>
      <c r="L150" s="9">
        <v>37</v>
      </c>
      <c r="M150" s="9">
        <v>58</v>
      </c>
      <c r="N150" s="10">
        <v>29</v>
      </c>
    </row>
    <row r="151" spans="4:14">
      <c r="D151" s="8">
        <v>147</v>
      </c>
      <c r="E151" s="9">
        <v>22</v>
      </c>
      <c r="F151" s="9">
        <v>37</v>
      </c>
      <c r="G151" s="9">
        <v>59</v>
      </c>
      <c r="H151" s="10">
        <v>29</v>
      </c>
      <c r="J151" s="8">
        <v>147</v>
      </c>
      <c r="K151" s="9">
        <v>22</v>
      </c>
      <c r="L151" s="9">
        <v>37</v>
      </c>
      <c r="M151" s="9">
        <v>59</v>
      </c>
      <c r="N151" s="10">
        <v>29</v>
      </c>
    </row>
    <row r="152" spans="4:14">
      <c r="D152" s="8">
        <v>148</v>
      </c>
      <c r="E152" s="9">
        <v>22</v>
      </c>
      <c r="F152" s="9">
        <v>37</v>
      </c>
      <c r="G152" s="9">
        <v>59</v>
      </c>
      <c r="H152" s="10">
        <v>30</v>
      </c>
      <c r="J152" s="8">
        <v>148</v>
      </c>
      <c r="K152" s="9">
        <v>22</v>
      </c>
      <c r="L152" s="9">
        <v>37</v>
      </c>
      <c r="M152" s="9">
        <v>59</v>
      </c>
      <c r="N152" s="10">
        <v>30</v>
      </c>
    </row>
    <row r="153" spans="4:14">
      <c r="D153" s="8">
        <v>149</v>
      </c>
      <c r="E153" s="9">
        <v>22</v>
      </c>
      <c r="F153" s="9">
        <v>37</v>
      </c>
      <c r="G153" s="9">
        <v>60</v>
      </c>
      <c r="H153" s="10">
        <v>30</v>
      </c>
      <c r="J153" s="8">
        <v>149</v>
      </c>
      <c r="K153" s="9">
        <v>22</v>
      </c>
      <c r="L153" s="9">
        <v>37</v>
      </c>
      <c r="M153" s="9">
        <v>60</v>
      </c>
      <c r="N153" s="10">
        <v>30</v>
      </c>
    </row>
    <row r="154" spans="4:14">
      <c r="D154" s="8">
        <v>150</v>
      </c>
      <c r="E154" s="9">
        <v>23</v>
      </c>
      <c r="F154" s="9">
        <v>37</v>
      </c>
      <c r="G154" s="9">
        <v>60</v>
      </c>
      <c r="H154" s="10">
        <v>30</v>
      </c>
      <c r="J154" s="8">
        <v>150</v>
      </c>
      <c r="K154" s="9">
        <v>23</v>
      </c>
      <c r="L154" s="9">
        <v>37</v>
      </c>
      <c r="M154" s="9">
        <v>60</v>
      </c>
      <c r="N154" s="10">
        <v>30</v>
      </c>
    </row>
    <row r="155" spans="4:14">
      <c r="D155" s="8">
        <v>151</v>
      </c>
      <c r="E155" s="9">
        <v>23</v>
      </c>
      <c r="F155" s="9">
        <v>38</v>
      </c>
      <c r="G155" s="9">
        <v>60</v>
      </c>
      <c r="H155" s="10">
        <v>30</v>
      </c>
      <c r="J155" s="8">
        <v>151</v>
      </c>
      <c r="K155" s="9">
        <v>23</v>
      </c>
      <c r="L155" s="9">
        <v>38</v>
      </c>
      <c r="M155" s="9">
        <v>60</v>
      </c>
      <c r="N155" s="10">
        <v>30</v>
      </c>
    </row>
    <row r="156" spans="4:14">
      <c r="D156" s="8">
        <v>152</v>
      </c>
      <c r="E156" s="9">
        <v>23</v>
      </c>
      <c r="F156" s="9">
        <v>38</v>
      </c>
      <c r="G156" s="9">
        <v>61</v>
      </c>
      <c r="H156" s="10">
        <v>30</v>
      </c>
      <c r="J156" s="8">
        <v>152</v>
      </c>
      <c r="K156" s="9">
        <v>23</v>
      </c>
      <c r="L156" s="9">
        <v>38</v>
      </c>
      <c r="M156" s="9">
        <v>61</v>
      </c>
      <c r="N156" s="10">
        <v>30</v>
      </c>
    </row>
    <row r="157" spans="4:14">
      <c r="D157" s="8">
        <v>153</v>
      </c>
      <c r="E157" s="9">
        <v>23</v>
      </c>
      <c r="F157" s="9">
        <v>38</v>
      </c>
      <c r="G157" s="9">
        <v>61</v>
      </c>
      <c r="H157" s="10">
        <v>31</v>
      </c>
      <c r="J157" s="8">
        <v>153</v>
      </c>
      <c r="K157" s="9">
        <v>23</v>
      </c>
      <c r="L157" s="9">
        <v>38</v>
      </c>
      <c r="M157" s="9">
        <v>61</v>
      </c>
      <c r="N157" s="10">
        <v>31</v>
      </c>
    </row>
    <row r="158" spans="4:14">
      <c r="D158" s="8">
        <v>154</v>
      </c>
      <c r="E158" s="9">
        <v>23</v>
      </c>
      <c r="F158" s="9">
        <v>39</v>
      </c>
      <c r="G158" s="9">
        <v>61</v>
      </c>
      <c r="H158" s="10">
        <v>31</v>
      </c>
      <c r="J158" s="8">
        <v>154</v>
      </c>
      <c r="K158" s="9">
        <v>23</v>
      </c>
      <c r="L158" s="9">
        <v>39</v>
      </c>
      <c r="M158" s="9">
        <v>61</v>
      </c>
      <c r="N158" s="10">
        <v>31</v>
      </c>
    </row>
    <row r="159" spans="4:14">
      <c r="D159" s="8">
        <v>155</v>
      </c>
      <c r="E159" s="9">
        <v>23</v>
      </c>
      <c r="F159" s="9">
        <v>39</v>
      </c>
      <c r="G159" s="9">
        <v>62</v>
      </c>
      <c r="H159" s="10">
        <v>31</v>
      </c>
      <c r="J159" s="8">
        <v>155</v>
      </c>
      <c r="K159" s="9">
        <v>23</v>
      </c>
      <c r="L159" s="9">
        <v>39</v>
      </c>
      <c r="M159" s="9">
        <v>62</v>
      </c>
      <c r="N159" s="10">
        <v>31</v>
      </c>
    </row>
    <row r="160" spans="4:14">
      <c r="D160" s="8">
        <v>156</v>
      </c>
      <c r="E160" s="9">
        <v>23</v>
      </c>
      <c r="F160" s="9">
        <v>39</v>
      </c>
      <c r="G160" s="9">
        <v>63</v>
      </c>
      <c r="H160" s="10">
        <v>31</v>
      </c>
      <c r="J160" s="8">
        <v>156</v>
      </c>
      <c r="K160" s="9">
        <v>23</v>
      </c>
      <c r="L160" s="9">
        <v>39</v>
      </c>
      <c r="M160" s="9">
        <v>63</v>
      </c>
      <c r="N160" s="10">
        <v>31</v>
      </c>
    </row>
    <row r="161" spans="4:14">
      <c r="D161" s="8">
        <v>157</v>
      </c>
      <c r="E161" s="9">
        <v>24</v>
      </c>
      <c r="F161" s="9">
        <v>39</v>
      </c>
      <c r="G161" s="9">
        <v>63</v>
      </c>
      <c r="H161" s="10">
        <v>31</v>
      </c>
      <c r="J161" s="8">
        <v>157</v>
      </c>
      <c r="K161" s="9">
        <v>24</v>
      </c>
      <c r="L161" s="9">
        <v>39</v>
      </c>
      <c r="M161" s="9">
        <v>63</v>
      </c>
      <c r="N161" s="10">
        <v>31</v>
      </c>
    </row>
    <row r="162" spans="4:14">
      <c r="D162" s="8">
        <v>158</v>
      </c>
      <c r="E162" s="9">
        <v>24</v>
      </c>
      <c r="F162" s="9">
        <v>40</v>
      </c>
      <c r="G162" s="9">
        <v>63</v>
      </c>
      <c r="H162" s="10">
        <v>31</v>
      </c>
      <c r="J162" s="8">
        <v>158</v>
      </c>
      <c r="K162" s="9">
        <v>24</v>
      </c>
      <c r="L162" s="9">
        <v>40</v>
      </c>
      <c r="M162" s="9">
        <v>63</v>
      </c>
      <c r="N162" s="10">
        <v>31</v>
      </c>
    </row>
    <row r="163" spans="4:14">
      <c r="D163" s="8">
        <v>159</v>
      </c>
      <c r="E163" s="9">
        <v>24</v>
      </c>
      <c r="F163" s="9">
        <v>40</v>
      </c>
      <c r="G163" s="9">
        <v>64</v>
      </c>
      <c r="H163" s="10">
        <v>31</v>
      </c>
      <c r="J163" s="8">
        <v>159</v>
      </c>
      <c r="K163" s="9">
        <v>24</v>
      </c>
      <c r="L163" s="9">
        <v>40</v>
      </c>
      <c r="M163" s="9">
        <v>64</v>
      </c>
      <c r="N163" s="10">
        <v>31</v>
      </c>
    </row>
    <row r="164" spans="4:14">
      <c r="D164" s="8">
        <v>160</v>
      </c>
      <c r="E164" s="9">
        <v>24</v>
      </c>
      <c r="F164" s="9">
        <v>40</v>
      </c>
      <c r="G164" s="9">
        <v>64</v>
      </c>
      <c r="H164" s="10">
        <v>32</v>
      </c>
      <c r="J164" s="8">
        <v>160</v>
      </c>
      <c r="K164" s="9">
        <v>24</v>
      </c>
      <c r="L164" s="9">
        <v>40</v>
      </c>
      <c r="M164" s="9">
        <v>64</v>
      </c>
      <c r="N164" s="10">
        <v>32</v>
      </c>
    </row>
    <row r="165" spans="4:14">
      <c r="D165" s="8">
        <v>161</v>
      </c>
      <c r="E165" s="9">
        <v>24</v>
      </c>
      <c r="F165" s="9">
        <v>40</v>
      </c>
      <c r="G165" s="9">
        <v>65</v>
      </c>
      <c r="H165" s="10">
        <v>32</v>
      </c>
      <c r="J165" s="8">
        <v>161</v>
      </c>
      <c r="K165" s="9">
        <v>24</v>
      </c>
      <c r="L165" s="9">
        <v>40</v>
      </c>
      <c r="M165" s="9">
        <v>65</v>
      </c>
      <c r="N165" s="10">
        <v>32</v>
      </c>
    </row>
    <row r="166" spans="4:14">
      <c r="D166" s="8">
        <v>162</v>
      </c>
      <c r="E166" s="9">
        <v>24</v>
      </c>
      <c r="F166" s="9">
        <v>41</v>
      </c>
      <c r="G166" s="9">
        <v>65</v>
      </c>
      <c r="H166" s="10">
        <v>32</v>
      </c>
      <c r="J166" s="8">
        <v>162</v>
      </c>
      <c r="K166" s="9">
        <v>24</v>
      </c>
      <c r="L166" s="9">
        <v>41</v>
      </c>
      <c r="M166" s="9">
        <v>65</v>
      </c>
      <c r="N166" s="10">
        <v>32</v>
      </c>
    </row>
    <row r="167" spans="4:14">
      <c r="D167" s="8">
        <v>163</v>
      </c>
      <c r="E167" s="9">
        <v>24</v>
      </c>
      <c r="F167" s="9">
        <v>41</v>
      </c>
      <c r="G167" s="9">
        <v>65</v>
      </c>
      <c r="H167" s="10">
        <v>33</v>
      </c>
      <c r="J167" s="8">
        <v>163</v>
      </c>
      <c r="K167" s="9">
        <v>24</v>
      </c>
      <c r="L167" s="9">
        <v>41</v>
      </c>
      <c r="M167" s="9">
        <v>65</v>
      </c>
      <c r="N167" s="10">
        <v>33</v>
      </c>
    </row>
    <row r="168" spans="4:14">
      <c r="D168" s="8">
        <v>164</v>
      </c>
      <c r="E168" s="9">
        <v>25</v>
      </c>
      <c r="F168" s="9">
        <v>41</v>
      </c>
      <c r="G168" s="9">
        <v>65</v>
      </c>
      <c r="H168" s="10">
        <v>33</v>
      </c>
      <c r="J168" s="8">
        <v>164</v>
      </c>
      <c r="K168" s="9">
        <v>25</v>
      </c>
      <c r="L168" s="9">
        <v>41</v>
      </c>
      <c r="M168" s="9">
        <v>65</v>
      </c>
      <c r="N168" s="10">
        <v>33</v>
      </c>
    </row>
    <row r="169" spans="4:14">
      <c r="D169" s="8">
        <v>165</v>
      </c>
      <c r="E169" s="9">
        <v>25</v>
      </c>
      <c r="F169" s="9">
        <v>41</v>
      </c>
      <c r="G169" s="9">
        <v>66</v>
      </c>
      <c r="H169" s="10">
        <v>33</v>
      </c>
      <c r="J169" s="8">
        <v>165</v>
      </c>
      <c r="K169" s="9">
        <v>25</v>
      </c>
      <c r="L169" s="9">
        <v>41</v>
      </c>
      <c r="M169" s="9">
        <v>66</v>
      </c>
      <c r="N169" s="10">
        <v>33</v>
      </c>
    </row>
    <row r="170" spans="4:14">
      <c r="D170" s="8">
        <v>166</v>
      </c>
      <c r="E170" s="9">
        <v>25</v>
      </c>
      <c r="F170" s="9">
        <v>42</v>
      </c>
      <c r="G170" s="9">
        <v>66</v>
      </c>
      <c r="H170" s="10">
        <v>33</v>
      </c>
      <c r="J170" s="8">
        <v>166</v>
      </c>
      <c r="K170" s="9">
        <v>25</v>
      </c>
      <c r="L170" s="9">
        <v>42</v>
      </c>
      <c r="M170" s="9">
        <v>66</v>
      </c>
      <c r="N170" s="10">
        <v>33</v>
      </c>
    </row>
    <row r="171" spans="4:14">
      <c r="D171" s="8">
        <v>167</v>
      </c>
      <c r="E171" s="9">
        <v>25</v>
      </c>
      <c r="F171" s="9">
        <v>42</v>
      </c>
      <c r="G171" s="9">
        <v>67</v>
      </c>
      <c r="H171" s="10">
        <v>33</v>
      </c>
      <c r="J171" s="8">
        <v>167</v>
      </c>
      <c r="K171" s="9">
        <v>25</v>
      </c>
      <c r="L171" s="9">
        <v>42</v>
      </c>
      <c r="M171" s="9">
        <v>67</v>
      </c>
      <c r="N171" s="10">
        <v>33</v>
      </c>
    </row>
    <row r="172" spans="4:14">
      <c r="D172" s="8">
        <v>168</v>
      </c>
      <c r="E172" s="9">
        <v>25</v>
      </c>
      <c r="F172" s="9">
        <v>42</v>
      </c>
      <c r="G172" s="9">
        <v>67</v>
      </c>
      <c r="H172" s="10">
        <v>34</v>
      </c>
      <c r="J172" s="8">
        <v>168</v>
      </c>
      <c r="K172" s="9">
        <v>25</v>
      </c>
      <c r="L172" s="9">
        <v>42</v>
      </c>
      <c r="M172" s="9">
        <v>67</v>
      </c>
      <c r="N172" s="10">
        <v>34</v>
      </c>
    </row>
    <row r="173" spans="4:14">
      <c r="D173" s="8">
        <v>169</v>
      </c>
      <c r="E173" s="9">
        <v>25</v>
      </c>
      <c r="F173" s="9">
        <v>42</v>
      </c>
      <c r="G173" s="9">
        <v>68</v>
      </c>
      <c r="H173" s="10">
        <v>34</v>
      </c>
      <c r="J173" s="8">
        <v>169</v>
      </c>
      <c r="K173" s="9">
        <v>25</v>
      </c>
      <c r="L173" s="9">
        <v>42</v>
      </c>
      <c r="M173" s="9">
        <v>68</v>
      </c>
      <c r="N173" s="10">
        <v>34</v>
      </c>
    </row>
    <row r="174" spans="4:14">
      <c r="D174" s="8">
        <v>170</v>
      </c>
      <c r="E174" s="9">
        <v>26</v>
      </c>
      <c r="F174" s="9">
        <v>42</v>
      </c>
      <c r="G174" s="9">
        <v>68</v>
      </c>
      <c r="H174" s="10">
        <v>34</v>
      </c>
      <c r="J174" s="8">
        <v>170</v>
      </c>
      <c r="K174" s="9">
        <v>26</v>
      </c>
      <c r="L174" s="9">
        <v>42</v>
      </c>
      <c r="M174" s="9">
        <v>68</v>
      </c>
      <c r="N174" s="10">
        <v>34</v>
      </c>
    </row>
    <row r="175" spans="4:14">
      <c r="D175" s="8">
        <v>171</v>
      </c>
      <c r="E175" s="9">
        <v>26</v>
      </c>
      <c r="F175" s="9">
        <v>43</v>
      </c>
      <c r="G175" s="9">
        <v>68</v>
      </c>
      <c r="H175" s="10">
        <v>34</v>
      </c>
      <c r="J175" s="8">
        <v>171</v>
      </c>
      <c r="K175" s="9">
        <v>26</v>
      </c>
      <c r="L175" s="9">
        <v>43</v>
      </c>
      <c r="M175" s="9">
        <v>68</v>
      </c>
      <c r="N175" s="10">
        <v>34</v>
      </c>
    </row>
    <row r="176" spans="4:14">
      <c r="D176" s="8">
        <v>172</v>
      </c>
      <c r="E176" s="9">
        <v>26</v>
      </c>
      <c r="F176" s="9">
        <v>43</v>
      </c>
      <c r="G176" s="9">
        <v>69</v>
      </c>
      <c r="H176" s="10">
        <v>34</v>
      </c>
      <c r="J176" s="8">
        <v>172</v>
      </c>
      <c r="K176" s="9">
        <v>26</v>
      </c>
      <c r="L176" s="9">
        <v>43</v>
      </c>
      <c r="M176" s="9">
        <v>69</v>
      </c>
      <c r="N176" s="10">
        <v>34</v>
      </c>
    </row>
    <row r="177" spans="4:14">
      <c r="D177" s="8">
        <v>173</v>
      </c>
      <c r="E177" s="9">
        <v>26</v>
      </c>
      <c r="F177" s="9">
        <v>43</v>
      </c>
      <c r="G177" s="9">
        <v>69</v>
      </c>
      <c r="H177" s="10">
        <v>35</v>
      </c>
      <c r="J177" s="8">
        <v>173</v>
      </c>
      <c r="K177" s="9">
        <v>26</v>
      </c>
      <c r="L177" s="9">
        <v>43</v>
      </c>
      <c r="M177" s="9">
        <v>69</v>
      </c>
      <c r="N177" s="10">
        <v>35</v>
      </c>
    </row>
    <row r="178" spans="4:14">
      <c r="D178" s="8">
        <v>174</v>
      </c>
      <c r="E178" s="9">
        <v>26</v>
      </c>
      <c r="F178" s="9">
        <v>44</v>
      </c>
      <c r="G178" s="9">
        <v>69</v>
      </c>
      <c r="H178" s="10">
        <v>35</v>
      </c>
      <c r="J178" s="8">
        <v>174</v>
      </c>
      <c r="K178" s="9">
        <v>26</v>
      </c>
      <c r="L178" s="9">
        <v>44</v>
      </c>
      <c r="M178" s="9">
        <v>69</v>
      </c>
      <c r="N178" s="10">
        <v>35</v>
      </c>
    </row>
    <row r="179" spans="4:14">
      <c r="D179" s="8">
        <v>175</v>
      </c>
      <c r="E179" s="9">
        <v>26</v>
      </c>
      <c r="F179" s="9">
        <v>44</v>
      </c>
      <c r="G179" s="9">
        <v>70</v>
      </c>
      <c r="H179" s="10">
        <v>35</v>
      </c>
      <c r="J179" s="8">
        <v>175</v>
      </c>
      <c r="K179" s="9">
        <v>26</v>
      </c>
      <c r="L179" s="9">
        <v>44</v>
      </c>
      <c r="M179" s="9">
        <v>70</v>
      </c>
      <c r="N179" s="10">
        <v>35</v>
      </c>
    </row>
    <row r="180" spans="4:14">
      <c r="D180" s="8">
        <v>176</v>
      </c>
      <c r="E180" s="9">
        <v>26</v>
      </c>
      <c r="F180" s="9">
        <v>44</v>
      </c>
      <c r="G180" s="9">
        <v>71</v>
      </c>
      <c r="H180" s="10">
        <v>35</v>
      </c>
      <c r="J180" s="8">
        <v>176</v>
      </c>
      <c r="K180" s="9">
        <v>26</v>
      </c>
      <c r="L180" s="9">
        <v>44</v>
      </c>
      <c r="M180" s="9">
        <v>71</v>
      </c>
      <c r="N180" s="10">
        <v>35</v>
      </c>
    </row>
    <row r="181" spans="4:14">
      <c r="D181" s="8">
        <v>177</v>
      </c>
      <c r="E181" s="9">
        <v>27</v>
      </c>
      <c r="F181" s="9">
        <v>44</v>
      </c>
      <c r="G181" s="9">
        <v>71</v>
      </c>
      <c r="H181" s="10">
        <v>35</v>
      </c>
      <c r="J181" s="8">
        <v>177</v>
      </c>
      <c r="K181" s="9">
        <v>27</v>
      </c>
      <c r="L181" s="9">
        <v>44</v>
      </c>
      <c r="M181" s="9">
        <v>71</v>
      </c>
      <c r="N181" s="10">
        <v>35</v>
      </c>
    </row>
    <row r="182" spans="4:14">
      <c r="D182" s="8">
        <v>178</v>
      </c>
      <c r="E182" s="9">
        <v>27</v>
      </c>
      <c r="F182" s="9">
        <v>45</v>
      </c>
      <c r="G182" s="9">
        <v>71</v>
      </c>
      <c r="H182" s="10">
        <v>35</v>
      </c>
      <c r="J182" s="8">
        <v>178</v>
      </c>
      <c r="K182" s="9">
        <v>27</v>
      </c>
      <c r="L182" s="9">
        <v>45</v>
      </c>
      <c r="M182" s="9">
        <v>71</v>
      </c>
      <c r="N182" s="10">
        <v>35</v>
      </c>
    </row>
    <row r="183" spans="4:14">
      <c r="D183" s="8">
        <v>179</v>
      </c>
      <c r="E183" s="9">
        <v>27</v>
      </c>
      <c r="F183" s="9">
        <v>45</v>
      </c>
      <c r="G183" s="9">
        <v>72</v>
      </c>
      <c r="H183" s="10">
        <v>35</v>
      </c>
      <c r="J183" s="8">
        <v>179</v>
      </c>
      <c r="K183" s="9">
        <v>27</v>
      </c>
      <c r="L183" s="9">
        <v>45</v>
      </c>
      <c r="M183" s="9">
        <v>72</v>
      </c>
      <c r="N183" s="10">
        <v>35</v>
      </c>
    </row>
    <row r="184" spans="4:14">
      <c r="D184" s="8">
        <v>180</v>
      </c>
      <c r="E184" s="9">
        <v>27</v>
      </c>
      <c r="F184" s="9">
        <v>45</v>
      </c>
      <c r="G184" s="9">
        <v>72</v>
      </c>
      <c r="H184" s="10">
        <v>36</v>
      </c>
      <c r="J184" s="8">
        <v>180</v>
      </c>
      <c r="K184" s="9">
        <v>27</v>
      </c>
      <c r="L184" s="9">
        <v>45</v>
      </c>
      <c r="M184" s="9">
        <v>72</v>
      </c>
      <c r="N184" s="10">
        <v>36</v>
      </c>
    </row>
    <row r="185" spans="4:14">
      <c r="D185" s="8">
        <v>181</v>
      </c>
      <c r="E185" s="9">
        <v>27</v>
      </c>
      <c r="F185" s="9">
        <v>45</v>
      </c>
      <c r="G185" s="9">
        <v>73</v>
      </c>
      <c r="H185" s="10">
        <v>36</v>
      </c>
      <c r="J185" s="8">
        <v>181</v>
      </c>
      <c r="K185" s="9">
        <v>27</v>
      </c>
      <c r="L185" s="9">
        <v>45</v>
      </c>
      <c r="M185" s="9">
        <v>73</v>
      </c>
      <c r="N185" s="10">
        <v>36</v>
      </c>
    </row>
    <row r="186" spans="4:14">
      <c r="D186" s="8">
        <v>182</v>
      </c>
      <c r="E186" s="9">
        <v>27</v>
      </c>
      <c r="F186" s="9">
        <v>46</v>
      </c>
      <c r="G186" s="9">
        <v>73</v>
      </c>
      <c r="H186" s="10">
        <v>36</v>
      </c>
      <c r="J186" s="8">
        <v>182</v>
      </c>
      <c r="K186" s="9">
        <v>27</v>
      </c>
      <c r="L186" s="9">
        <v>46</v>
      </c>
      <c r="M186" s="9">
        <v>73</v>
      </c>
      <c r="N186" s="10">
        <v>36</v>
      </c>
    </row>
    <row r="187" spans="4:14">
      <c r="D187" s="8">
        <v>183</v>
      </c>
      <c r="E187" s="9">
        <v>27</v>
      </c>
      <c r="F187" s="9">
        <v>46</v>
      </c>
      <c r="G187" s="9">
        <v>73</v>
      </c>
      <c r="H187" s="10">
        <v>37</v>
      </c>
      <c r="J187" s="8">
        <v>183</v>
      </c>
      <c r="K187" s="9">
        <v>27</v>
      </c>
      <c r="L187" s="9">
        <v>46</v>
      </c>
      <c r="M187" s="9">
        <v>73</v>
      </c>
      <c r="N187" s="10">
        <v>37</v>
      </c>
    </row>
    <row r="188" spans="4:14">
      <c r="D188" s="8">
        <v>184</v>
      </c>
      <c r="E188" s="9">
        <v>28</v>
      </c>
      <c r="F188" s="9">
        <v>46</v>
      </c>
      <c r="G188" s="9">
        <v>73</v>
      </c>
      <c r="H188" s="10">
        <v>37</v>
      </c>
      <c r="J188" s="8">
        <v>184</v>
      </c>
      <c r="K188" s="9">
        <v>28</v>
      </c>
      <c r="L188" s="9">
        <v>46</v>
      </c>
      <c r="M188" s="9">
        <v>73</v>
      </c>
      <c r="N188" s="10">
        <v>37</v>
      </c>
    </row>
    <row r="189" spans="4:14">
      <c r="D189" s="8">
        <v>185</v>
      </c>
      <c r="E189" s="9">
        <v>28</v>
      </c>
      <c r="F189" s="9">
        <v>46</v>
      </c>
      <c r="G189" s="9">
        <v>74</v>
      </c>
      <c r="H189" s="10">
        <v>37</v>
      </c>
      <c r="J189" s="8">
        <v>185</v>
      </c>
      <c r="K189" s="9">
        <v>28</v>
      </c>
      <c r="L189" s="9">
        <v>46</v>
      </c>
      <c r="M189" s="9">
        <v>74</v>
      </c>
      <c r="N189" s="10">
        <v>37</v>
      </c>
    </row>
    <row r="190" spans="4:14">
      <c r="D190" s="8">
        <v>186</v>
      </c>
      <c r="E190" s="9">
        <v>28</v>
      </c>
      <c r="F190" s="9">
        <v>47</v>
      </c>
      <c r="G190" s="9">
        <v>74</v>
      </c>
      <c r="H190" s="10">
        <v>37</v>
      </c>
      <c r="J190" s="8">
        <v>186</v>
      </c>
      <c r="K190" s="9">
        <v>28</v>
      </c>
      <c r="L190" s="9">
        <v>47</v>
      </c>
      <c r="M190" s="9">
        <v>74</v>
      </c>
      <c r="N190" s="10">
        <v>37</v>
      </c>
    </row>
    <row r="191" spans="4:14">
      <c r="D191" s="8">
        <v>187</v>
      </c>
      <c r="E191" s="9">
        <v>28</v>
      </c>
      <c r="F191" s="9">
        <v>47</v>
      </c>
      <c r="G191" s="9">
        <v>75</v>
      </c>
      <c r="H191" s="10">
        <v>37</v>
      </c>
      <c r="J191" s="8">
        <v>187</v>
      </c>
      <c r="K191" s="9">
        <v>28</v>
      </c>
      <c r="L191" s="9">
        <v>47</v>
      </c>
      <c r="M191" s="9">
        <v>75</v>
      </c>
      <c r="N191" s="10">
        <v>37</v>
      </c>
    </row>
    <row r="192" spans="4:14">
      <c r="D192" s="8">
        <v>188</v>
      </c>
      <c r="E192" s="9">
        <v>28</v>
      </c>
      <c r="F192" s="9">
        <v>47</v>
      </c>
      <c r="G192" s="9">
        <v>75</v>
      </c>
      <c r="H192" s="10">
        <v>38</v>
      </c>
      <c r="J192" s="8">
        <v>188</v>
      </c>
      <c r="K192" s="9">
        <v>28</v>
      </c>
      <c r="L192" s="9">
        <v>47</v>
      </c>
      <c r="M192" s="9">
        <v>75</v>
      </c>
      <c r="N192" s="10">
        <v>38</v>
      </c>
    </row>
    <row r="193" spans="4:14">
      <c r="D193" s="8">
        <v>189</v>
      </c>
      <c r="E193" s="9">
        <v>28</v>
      </c>
      <c r="F193" s="9">
        <v>47</v>
      </c>
      <c r="G193" s="9">
        <v>76</v>
      </c>
      <c r="H193" s="10">
        <v>38</v>
      </c>
      <c r="J193" s="8">
        <v>189</v>
      </c>
      <c r="K193" s="9">
        <v>28</v>
      </c>
      <c r="L193" s="9">
        <v>47</v>
      </c>
      <c r="M193" s="9">
        <v>76</v>
      </c>
      <c r="N193" s="10">
        <v>38</v>
      </c>
    </row>
    <row r="194" spans="4:14">
      <c r="D194" s="8">
        <v>190</v>
      </c>
      <c r="E194" s="9">
        <v>29</v>
      </c>
      <c r="F194" s="9">
        <v>47</v>
      </c>
      <c r="G194" s="9">
        <v>76</v>
      </c>
      <c r="H194" s="10">
        <v>38</v>
      </c>
      <c r="J194" s="8">
        <v>190</v>
      </c>
      <c r="K194" s="9">
        <v>29</v>
      </c>
      <c r="L194" s="9">
        <v>47</v>
      </c>
      <c r="M194" s="9">
        <v>76</v>
      </c>
      <c r="N194" s="10">
        <v>38</v>
      </c>
    </row>
    <row r="195" spans="4:14">
      <c r="D195" s="8">
        <v>191</v>
      </c>
      <c r="E195" s="9">
        <v>29</v>
      </c>
      <c r="F195" s="9">
        <v>48</v>
      </c>
      <c r="G195" s="9">
        <v>76</v>
      </c>
      <c r="H195" s="10">
        <v>38</v>
      </c>
      <c r="J195" s="8">
        <v>191</v>
      </c>
      <c r="K195" s="9">
        <v>29</v>
      </c>
      <c r="L195" s="9">
        <v>48</v>
      </c>
      <c r="M195" s="9">
        <v>76</v>
      </c>
      <c r="N195" s="10">
        <v>38</v>
      </c>
    </row>
    <row r="196" spans="4:14">
      <c r="D196" s="8">
        <v>192</v>
      </c>
      <c r="E196" s="9">
        <v>29</v>
      </c>
      <c r="F196" s="9">
        <v>48</v>
      </c>
      <c r="G196" s="9">
        <v>77</v>
      </c>
      <c r="H196" s="10">
        <v>38</v>
      </c>
      <c r="J196" s="8">
        <v>192</v>
      </c>
      <c r="K196" s="9">
        <v>29</v>
      </c>
      <c r="L196" s="9">
        <v>48</v>
      </c>
      <c r="M196" s="9">
        <v>77</v>
      </c>
      <c r="N196" s="10">
        <v>38</v>
      </c>
    </row>
    <row r="197" spans="4:14">
      <c r="D197" s="8">
        <v>193</v>
      </c>
      <c r="E197" s="9">
        <v>29</v>
      </c>
      <c r="F197" s="9">
        <v>48</v>
      </c>
      <c r="G197" s="9">
        <v>77</v>
      </c>
      <c r="H197" s="10">
        <v>39</v>
      </c>
      <c r="J197" s="8">
        <v>193</v>
      </c>
      <c r="K197" s="9">
        <v>29</v>
      </c>
      <c r="L197" s="9">
        <v>48</v>
      </c>
      <c r="M197" s="9">
        <v>77</v>
      </c>
      <c r="N197" s="10">
        <v>39</v>
      </c>
    </row>
    <row r="198" spans="4:14">
      <c r="D198" s="8">
        <v>194</v>
      </c>
      <c r="E198" s="9">
        <v>29</v>
      </c>
      <c r="F198" s="9">
        <v>49</v>
      </c>
      <c r="G198" s="9">
        <v>77</v>
      </c>
      <c r="H198" s="10">
        <v>39</v>
      </c>
      <c r="J198" s="8">
        <v>194</v>
      </c>
      <c r="K198" s="9">
        <v>29</v>
      </c>
      <c r="L198" s="9">
        <v>49</v>
      </c>
      <c r="M198" s="9">
        <v>77</v>
      </c>
      <c r="N198" s="10">
        <v>39</v>
      </c>
    </row>
    <row r="199" spans="4:14">
      <c r="D199" s="8">
        <v>195</v>
      </c>
      <c r="E199" s="9">
        <v>29</v>
      </c>
      <c r="F199" s="9">
        <v>49</v>
      </c>
      <c r="G199" s="9">
        <v>78</v>
      </c>
      <c r="H199" s="10">
        <v>39</v>
      </c>
      <c r="J199" s="8">
        <v>195</v>
      </c>
      <c r="K199" s="9">
        <v>29</v>
      </c>
      <c r="L199" s="9">
        <v>49</v>
      </c>
      <c r="M199" s="9">
        <v>78</v>
      </c>
      <c r="N199" s="10">
        <v>39</v>
      </c>
    </row>
    <row r="200" spans="4:14">
      <c r="D200" s="8">
        <v>196</v>
      </c>
      <c r="E200" s="9">
        <v>29</v>
      </c>
      <c r="F200" s="9">
        <v>49</v>
      </c>
      <c r="G200" s="9">
        <v>79</v>
      </c>
      <c r="H200" s="10">
        <v>39</v>
      </c>
      <c r="J200" s="8">
        <v>196</v>
      </c>
      <c r="K200" s="9">
        <v>29</v>
      </c>
      <c r="L200" s="9">
        <v>49</v>
      </c>
      <c r="M200" s="9">
        <v>79</v>
      </c>
      <c r="N200" s="10">
        <v>39</v>
      </c>
    </row>
    <row r="201" spans="4:14">
      <c r="D201" s="8">
        <v>197</v>
      </c>
      <c r="E201" s="9">
        <v>30</v>
      </c>
      <c r="F201" s="9">
        <v>49</v>
      </c>
      <c r="G201" s="9">
        <v>79</v>
      </c>
      <c r="H201" s="10">
        <v>39</v>
      </c>
      <c r="J201" s="8">
        <v>197</v>
      </c>
      <c r="K201" s="9">
        <v>30</v>
      </c>
      <c r="L201" s="9">
        <v>49</v>
      </c>
      <c r="M201" s="9">
        <v>79</v>
      </c>
      <c r="N201" s="10">
        <v>39</v>
      </c>
    </row>
    <row r="202" spans="4:14">
      <c r="D202" s="8">
        <v>198</v>
      </c>
      <c r="E202" s="9">
        <v>30</v>
      </c>
      <c r="F202" s="9">
        <v>50</v>
      </c>
      <c r="G202" s="9">
        <v>79</v>
      </c>
      <c r="H202" s="10">
        <v>39</v>
      </c>
      <c r="J202" s="8">
        <v>198</v>
      </c>
      <c r="K202" s="9">
        <v>30</v>
      </c>
      <c r="L202" s="9">
        <v>50</v>
      </c>
      <c r="M202" s="9">
        <v>79</v>
      </c>
      <c r="N202" s="10">
        <v>39</v>
      </c>
    </row>
    <row r="203" spans="4:14">
      <c r="D203" s="8">
        <v>199</v>
      </c>
      <c r="E203" s="9">
        <v>30</v>
      </c>
      <c r="F203" s="9">
        <v>50</v>
      </c>
      <c r="G203" s="9">
        <v>80</v>
      </c>
      <c r="H203" s="10">
        <v>39</v>
      </c>
      <c r="J203" s="8">
        <v>199</v>
      </c>
      <c r="K203" s="9">
        <v>30</v>
      </c>
      <c r="L203" s="9">
        <v>50</v>
      </c>
      <c r="M203" s="9">
        <v>80</v>
      </c>
      <c r="N203" s="10">
        <v>39</v>
      </c>
    </row>
    <row r="204" spans="4:14">
      <c r="D204" s="8">
        <v>200</v>
      </c>
      <c r="E204" s="9">
        <v>30</v>
      </c>
      <c r="F204" s="9">
        <v>50</v>
      </c>
      <c r="G204" s="9">
        <v>80</v>
      </c>
      <c r="H204" s="10">
        <v>40</v>
      </c>
      <c r="J204" s="8">
        <v>200</v>
      </c>
      <c r="K204" s="9">
        <v>30</v>
      </c>
      <c r="L204" s="9">
        <v>50</v>
      </c>
      <c r="M204" s="9">
        <v>80</v>
      </c>
      <c r="N204" s="10">
        <v>40</v>
      </c>
    </row>
    <row r="205" spans="4:14">
      <c r="D205" s="8">
        <v>201</v>
      </c>
      <c r="E205" s="9">
        <v>30</v>
      </c>
      <c r="F205" s="9">
        <v>50</v>
      </c>
      <c r="G205" s="9">
        <v>81</v>
      </c>
      <c r="H205" s="10">
        <v>40</v>
      </c>
      <c r="J205" s="8">
        <v>201</v>
      </c>
      <c r="K205" s="9">
        <v>30</v>
      </c>
      <c r="L205" s="9">
        <v>50</v>
      </c>
      <c r="M205" s="9">
        <v>81</v>
      </c>
      <c r="N205" s="10">
        <v>40</v>
      </c>
    </row>
    <row r="206" spans="4:14">
      <c r="D206" s="8">
        <v>202</v>
      </c>
      <c r="E206" s="9">
        <v>30</v>
      </c>
      <c r="F206" s="9">
        <v>51</v>
      </c>
      <c r="G206" s="9">
        <v>81</v>
      </c>
      <c r="H206" s="10">
        <v>40</v>
      </c>
      <c r="J206" s="8">
        <v>202</v>
      </c>
      <c r="K206" s="9">
        <v>30</v>
      </c>
      <c r="L206" s="9">
        <v>51</v>
      </c>
      <c r="M206" s="9">
        <v>81</v>
      </c>
      <c r="N206" s="10">
        <v>40</v>
      </c>
    </row>
    <row r="207" spans="4:14">
      <c r="D207" s="8">
        <v>203</v>
      </c>
      <c r="E207" s="9">
        <v>30</v>
      </c>
      <c r="F207" s="9">
        <v>51</v>
      </c>
      <c r="G207" s="9">
        <v>81</v>
      </c>
      <c r="H207" s="10">
        <v>41</v>
      </c>
      <c r="J207" s="8">
        <v>203</v>
      </c>
      <c r="K207" s="9">
        <v>30</v>
      </c>
      <c r="L207" s="9">
        <v>51</v>
      </c>
      <c r="M207" s="9">
        <v>81</v>
      </c>
      <c r="N207" s="10">
        <v>41</v>
      </c>
    </row>
    <row r="208" spans="4:14">
      <c r="D208" s="8">
        <v>204</v>
      </c>
      <c r="E208" s="9">
        <v>31</v>
      </c>
      <c r="F208" s="9">
        <v>51</v>
      </c>
      <c r="G208" s="9">
        <v>81</v>
      </c>
      <c r="H208" s="10">
        <v>41</v>
      </c>
      <c r="J208" s="8">
        <v>204</v>
      </c>
      <c r="K208" s="9">
        <v>31</v>
      </c>
      <c r="L208" s="9">
        <v>51</v>
      </c>
      <c r="M208" s="9">
        <v>81</v>
      </c>
      <c r="N208" s="10">
        <v>41</v>
      </c>
    </row>
    <row r="209" spans="4:14">
      <c r="D209" s="8">
        <v>205</v>
      </c>
      <c r="E209" s="9">
        <v>31</v>
      </c>
      <c r="F209" s="9">
        <v>51</v>
      </c>
      <c r="G209" s="9">
        <v>82</v>
      </c>
      <c r="H209" s="10">
        <v>41</v>
      </c>
      <c r="J209" s="8">
        <v>205</v>
      </c>
      <c r="K209" s="9">
        <v>31</v>
      </c>
      <c r="L209" s="9">
        <v>51</v>
      </c>
      <c r="M209" s="9">
        <v>82</v>
      </c>
      <c r="N209" s="10">
        <v>41</v>
      </c>
    </row>
    <row r="210" spans="4:14">
      <c r="D210" s="8">
        <v>206</v>
      </c>
      <c r="E210" s="9">
        <v>31</v>
      </c>
      <c r="F210" s="9">
        <v>52</v>
      </c>
      <c r="G210" s="9">
        <v>82</v>
      </c>
      <c r="H210" s="10">
        <v>41</v>
      </c>
      <c r="J210" s="8">
        <v>206</v>
      </c>
      <c r="K210" s="9">
        <v>31</v>
      </c>
      <c r="L210" s="9">
        <v>52</v>
      </c>
      <c r="M210" s="9">
        <v>82</v>
      </c>
      <c r="N210" s="10">
        <v>41</v>
      </c>
    </row>
    <row r="211" spans="4:14">
      <c r="D211" s="8">
        <v>207</v>
      </c>
      <c r="E211" s="9">
        <v>31</v>
      </c>
      <c r="F211" s="9">
        <v>52</v>
      </c>
      <c r="G211" s="9">
        <v>83</v>
      </c>
      <c r="H211" s="10">
        <v>41</v>
      </c>
      <c r="J211" s="8">
        <v>207</v>
      </c>
      <c r="K211" s="9">
        <v>31</v>
      </c>
      <c r="L211" s="9">
        <v>52</v>
      </c>
      <c r="M211" s="9">
        <v>83</v>
      </c>
      <c r="N211" s="10">
        <v>41</v>
      </c>
    </row>
    <row r="212" spans="4:14">
      <c r="D212" s="8">
        <v>208</v>
      </c>
      <c r="E212" s="9">
        <v>31</v>
      </c>
      <c r="F212" s="9">
        <v>52</v>
      </c>
      <c r="G212" s="9">
        <v>83</v>
      </c>
      <c r="H212" s="10">
        <v>42</v>
      </c>
      <c r="J212" s="8">
        <v>208</v>
      </c>
      <c r="K212" s="9">
        <v>31</v>
      </c>
      <c r="L212" s="9">
        <v>52</v>
      </c>
      <c r="M212" s="9">
        <v>83</v>
      </c>
      <c r="N212" s="10">
        <v>42</v>
      </c>
    </row>
    <row r="213" spans="4:14">
      <c r="D213" s="8">
        <v>209</v>
      </c>
      <c r="E213" s="9">
        <v>31</v>
      </c>
      <c r="F213" s="9">
        <v>52</v>
      </c>
      <c r="G213" s="9">
        <v>84</v>
      </c>
      <c r="H213" s="10">
        <v>42</v>
      </c>
      <c r="J213" s="8">
        <v>209</v>
      </c>
      <c r="K213" s="9">
        <v>31</v>
      </c>
      <c r="L213" s="9">
        <v>52</v>
      </c>
      <c r="M213" s="9">
        <v>84</v>
      </c>
      <c r="N213" s="10">
        <v>42</v>
      </c>
    </row>
    <row r="214" spans="4:14">
      <c r="D214" s="8">
        <v>210</v>
      </c>
      <c r="E214" s="9">
        <v>32</v>
      </c>
      <c r="F214" s="9">
        <v>52</v>
      </c>
      <c r="G214" s="9">
        <v>84</v>
      </c>
      <c r="H214" s="10">
        <v>42</v>
      </c>
      <c r="J214" s="8">
        <v>210</v>
      </c>
      <c r="K214" s="9">
        <v>32</v>
      </c>
      <c r="L214" s="9">
        <v>52</v>
      </c>
      <c r="M214" s="9">
        <v>84</v>
      </c>
      <c r="N214" s="10">
        <v>42</v>
      </c>
    </row>
    <row r="215" spans="4:14">
      <c r="D215" s="8">
        <v>211</v>
      </c>
      <c r="E215" s="9">
        <v>32</v>
      </c>
      <c r="F215" s="9">
        <v>53</v>
      </c>
      <c r="G215" s="9">
        <v>84</v>
      </c>
      <c r="H215" s="10">
        <v>42</v>
      </c>
      <c r="J215" s="8">
        <v>211</v>
      </c>
      <c r="K215" s="9">
        <v>32</v>
      </c>
      <c r="L215" s="9">
        <v>53</v>
      </c>
      <c r="M215" s="9">
        <v>84</v>
      </c>
      <c r="N215" s="10">
        <v>42</v>
      </c>
    </row>
    <row r="216" spans="4:14">
      <c r="D216" s="8">
        <v>212</v>
      </c>
      <c r="E216" s="9">
        <v>32</v>
      </c>
      <c r="F216" s="9">
        <v>53</v>
      </c>
      <c r="G216" s="9">
        <v>85</v>
      </c>
      <c r="H216" s="10">
        <v>42</v>
      </c>
      <c r="J216" s="8">
        <v>212</v>
      </c>
      <c r="K216" s="9">
        <v>32</v>
      </c>
      <c r="L216" s="9">
        <v>53</v>
      </c>
      <c r="M216" s="9">
        <v>85</v>
      </c>
      <c r="N216" s="10">
        <v>42</v>
      </c>
    </row>
    <row r="217" spans="4:14">
      <c r="D217" s="8">
        <v>213</v>
      </c>
      <c r="E217" s="9">
        <v>32</v>
      </c>
      <c r="F217" s="9">
        <v>53</v>
      </c>
      <c r="G217" s="9">
        <v>85</v>
      </c>
      <c r="H217" s="10">
        <v>43</v>
      </c>
      <c r="J217" s="8">
        <v>213</v>
      </c>
      <c r="K217" s="9">
        <v>32</v>
      </c>
      <c r="L217" s="9">
        <v>53</v>
      </c>
      <c r="M217" s="9">
        <v>85</v>
      </c>
      <c r="N217" s="10">
        <v>43</v>
      </c>
    </row>
    <row r="218" spans="4:14">
      <c r="D218" s="8">
        <v>214</v>
      </c>
      <c r="E218" s="9">
        <v>32</v>
      </c>
      <c r="F218" s="9">
        <v>54</v>
      </c>
      <c r="G218" s="9">
        <v>85</v>
      </c>
      <c r="H218" s="10">
        <v>43</v>
      </c>
      <c r="J218" s="8">
        <v>214</v>
      </c>
      <c r="K218" s="9">
        <v>32</v>
      </c>
      <c r="L218" s="9">
        <v>54</v>
      </c>
      <c r="M218" s="9">
        <v>85</v>
      </c>
      <c r="N218" s="10">
        <v>43</v>
      </c>
    </row>
    <row r="219" spans="4:14">
      <c r="D219" s="8">
        <v>215</v>
      </c>
      <c r="E219" s="9">
        <v>32</v>
      </c>
      <c r="F219" s="9">
        <v>54</v>
      </c>
      <c r="G219" s="9">
        <v>86</v>
      </c>
      <c r="H219" s="10">
        <v>43</v>
      </c>
      <c r="J219" s="8">
        <v>215</v>
      </c>
      <c r="K219" s="9">
        <v>32</v>
      </c>
      <c r="L219" s="9">
        <v>54</v>
      </c>
      <c r="M219" s="9">
        <v>86</v>
      </c>
      <c r="N219" s="10">
        <v>43</v>
      </c>
    </row>
    <row r="220" spans="4:14">
      <c r="D220" s="8">
        <v>216</v>
      </c>
      <c r="E220" s="9">
        <v>32</v>
      </c>
      <c r="F220" s="9">
        <v>54</v>
      </c>
      <c r="G220" s="9">
        <v>87</v>
      </c>
      <c r="H220" s="10">
        <v>43</v>
      </c>
      <c r="J220" s="8">
        <v>216</v>
      </c>
      <c r="K220" s="9">
        <v>32</v>
      </c>
      <c r="L220" s="9">
        <v>54</v>
      </c>
      <c r="M220" s="9">
        <v>87</v>
      </c>
      <c r="N220" s="10">
        <v>43</v>
      </c>
    </row>
    <row r="221" spans="4:14">
      <c r="D221" s="8">
        <v>217</v>
      </c>
      <c r="E221" s="9">
        <v>33</v>
      </c>
      <c r="F221" s="9">
        <v>54</v>
      </c>
      <c r="G221" s="9">
        <v>87</v>
      </c>
      <c r="H221" s="10">
        <v>43</v>
      </c>
      <c r="J221" s="8">
        <v>217</v>
      </c>
      <c r="K221" s="9">
        <v>33</v>
      </c>
      <c r="L221" s="9">
        <v>54</v>
      </c>
      <c r="M221" s="9">
        <v>87</v>
      </c>
      <c r="N221" s="10">
        <v>43</v>
      </c>
    </row>
    <row r="222" spans="4:14">
      <c r="D222" s="8">
        <v>218</v>
      </c>
      <c r="E222" s="9">
        <v>33</v>
      </c>
      <c r="F222" s="9">
        <v>55</v>
      </c>
      <c r="G222" s="9">
        <v>87</v>
      </c>
      <c r="H222" s="10">
        <v>43</v>
      </c>
      <c r="J222" s="8">
        <v>218</v>
      </c>
      <c r="K222" s="9">
        <v>33</v>
      </c>
      <c r="L222" s="9">
        <v>55</v>
      </c>
      <c r="M222" s="9">
        <v>87</v>
      </c>
      <c r="N222" s="10">
        <v>43</v>
      </c>
    </row>
    <row r="223" spans="4:14">
      <c r="D223" s="8">
        <v>219</v>
      </c>
      <c r="E223" s="9">
        <v>33</v>
      </c>
      <c r="F223" s="9">
        <v>55</v>
      </c>
      <c r="G223" s="9">
        <v>88</v>
      </c>
      <c r="H223" s="10">
        <v>43</v>
      </c>
      <c r="J223" s="8">
        <v>219</v>
      </c>
      <c r="K223" s="9">
        <v>33</v>
      </c>
      <c r="L223" s="9">
        <v>55</v>
      </c>
      <c r="M223" s="9">
        <v>88</v>
      </c>
      <c r="N223" s="10">
        <v>43</v>
      </c>
    </row>
    <row r="224" spans="4:14">
      <c r="D224" s="8">
        <v>220</v>
      </c>
      <c r="E224" s="9">
        <v>33</v>
      </c>
      <c r="F224" s="9">
        <v>55</v>
      </c>
      <c r="G224" s="9">
        <v>88</v>
      </c>
      <c r="H224" s="10">
        <v>44</v>
      </c>
      <c r="J224" s="8">
        <v>220</v>
      </c>
      <c r="K224" s="9">
        <v>33</v>
      </c>
      <c r="L224" s="9">
        <v>55</v>
      </c>
      <c r="M224" s="9">
        <v>88</v>
      </c>
      <c r="N224" s="10">
        <v>44</v>
      </c>
    </row>
    <row r="225" spans="4:14">
      <c r="D225" s="8">
        <v>221</v>
      </c>
      <c r="E225" s="9">
        <v>33</v>
      </c>
      <c r="F225" s="9">
        <v>55</v>
      </c>
      <c r="G225" s="9">
        <v>89</v>
      </c>
      <c r="H225" s="10">
        <v>44</v>
      </c>
      <c r="J225" s="8">
        <v>221</v>
      </c>
      <c r="K225" s="9">
        <v>33</v>
      </c>
      <c r="L225" s="9">
        <v>55</v>
      </c>
      <c r="M225" s="9">
        <v>89</v>
      </c>
      <c r="N225" s="10">
        <v>44</v>
      </c>
    </row>
    <row r="226" spans="4:14">
      <c r="D226" s="8">
        <v>222</v>
      </c>
      <c r="E226" s="9">
        <v>33</v>
      </c>
      <c r="F226" s="9">
        <v>56</v>
      </c>
      <c r="G226" s="9">
        <v>89</v>
      </c>
      <c r="H226" s="10">
        <v>44</v>
      </c>
      <c r="J226" s="8">
        <v>222</v>
      </c>
      <c r="K226" s="9">
        <v>33</v>
      </c>
      <c r="L226" s="9">
        <v>56</v>
      </c>
      <c r="M226" s="9">
        <v>89</v>
      </c>
      <c r="N226" s="10">
        <v>44</v>
      </c>
    </row>
    <row r="227" spans="4:14">
      <c r="D227" s="8">
        <v>223</v>
      </c>
      <c r="E227" s="9">
        <v>33</v>
      </c>
      <c r="F227" s="9">
        <v>56</v>
      </c>
      <c r="G227" s="9">
        <v>89</v>
      </c>
      <c r="H227" s="10">
        <v>45</v>
      </c>
      <c r="J227" s="8">
        <v>223</v>
      </c>
      <c r="K227" s="9">
        <v>33</v>
      </c>
      <c r="L227" s="9">
        <v>56</v>
      </c>
      <c r="M227" s="9">
        <v>89</v>
      </c>
      <c r="N227" s="10">
        <v>45</v>
      </c>
    </row>
    <row r="228" spans="4:14">
      <c r="D228" s="8">
        <v>224</v>
      </c>
      <c r="E228" s="9">
        <v>34</v>
      </c>
      <c r="F228" s="9">
        <v>56</v>
      </c>
      <c r="G228" s="9">
        <v>89</v>
      </c>
      <c r="H228" s="10">
        <v>45</v>
      </c>
      <c r="J228" s="8">
        <v>224</v>
      </c>
      <c r="K228" s="9">
        <v>34</v>
      </c>
      <c r="L228" s="9">
        <v>56</v>
      </c>
      <c r="M228" s="9">
        <v>89</v>
      </c>
      <c r="N228" s="10">
        <v>45</v>
      </c>
    </row>
    <row r="229" spans="4:14">
      <c r="D229" s="8">
        <v>225</v>
      </c>
      <c r="E229" s="9">
        <v>34</v>
      </c>
      <c r="F229" s="9">
        <v>56</v>
      </c>
      <c r="G229" s="9">
        <v>90</v>
      </c>
      <c r="H229" s="10">
        <v>45</v>
      </c>
      <c r="J229" s="8">
        <v>225</v>
      </c>
      <c r="K229" s="9">
        <v>34</v>
      </c>
      <c r="L229" s="9">
        <v>56</v>
      </c>
      <c r="M229" s="9">
        <v>90</v>
      </c>
      <c r="N229" s="10">
        <v>45</v>
      </c>
    </row>
    <row r="230" spans="4:14">
      <c r="D230" s="8">
        <v>226</v>
      </c>
      <c r="E230" s="9">
        <v>34</v>
      </c>
      <c r="F230" s="9">
        <v>57</v>
      </c>
      <c r="G230" s="9">
        <v>90</v>
      </c>
      <c r="H230" s="10">
        <v>45</v>
      </c>
      <c r="J230" s="8">
        <v>226</v>
      </c>
      <c r="K230" s="9">
        <v>34</v>
      </c>
      <c r="L230" s="9">
        <v>57</v>
      </c>
      <c r="M230" s="9">
        <v>90</v>
      </c>
      <c r="N230" s="10">
        <v>45</v>
      </c>
    </row>
    <row r="231" spans="4:14">
      <c r="D231" s="8">
        <v>227</v>
      </c>
      <c r="E231" s="9">
        <v>34</v>
      </c>
      <c r="F231" s="9">
        <v>57</v>
      </c>
      <c r="G231" s="9">
        <v>91</v>
      </c>
      <c r="H231" s="10">
        <v>45</v>
      </c>
      <c r="J231" s="8">
        <v>227</v>
      </c>
      <c r="K231" s="9">
        <v>34</v>
      </c>
      <c r="L231" s="9">
        <v>57</v>
      </c>
      <c r="M231" s="9">
        <v>91</v>
      </c>
      <c r="N231" s="10">
        <v>45</v>
      </c>
    </row>
    <row r="232" spans="4:14">
      <c r="D232" s="8">
        <v>228</v>
      </c>
      <c r="E232" s="9">
        <v>34</v>
      </c>
      <c r="F232" s="9">
        <v>57</v>
      </c>
      <c r="G232" s="9">
        <v>91</v>
      </c>
      <c r="H232" s="10">
        <v>46</v>
      </c>
      <c r="J232" s="8">
        <v>228</v>
      </c>
      <c r="K232" s="9">
        <v>34</v>
      </c>
      <c r="L232" s="9">
        <v>57</v>
      </c>
      <c r="M232" s="9">
        <v>91</v>
      </c>
      <c r="N232" s="10">
        <v>46</v>
      </c>
    </row>
    <row r="233" spans="4:14">
      <c r="D233" s="8">
        <v>229</v>
      </c>
      <c r="E233" s="9">
        <v>34</v>
      </c>
      <c r="F233" s="9">
        <v>57</v>
      </c>
      <c r="G233" s="9">
        <v>92</v>
      </c>
      <c r="H233" s="10">
        <v>46</v>
      </c>
      <c r="J233" s="8">
        <v>229</v>
      </c>
      <c r="K233" s="9">
        <v>34</v>
      </c>
      <c r="L233" s="9">
        <v>57</v>
      </c>
      <c r="M233" s="9">
        <v>92</v>
      </c>
      <c r="N233" s="10">
        <v>46</v>
      </c>
    </row>
    <row r="234" spans="4:14">
      <c r="D234" s="8">
        <v>230</v>
      </c>
      <c r="E234" s="9">
        <v>35</v>
      </c>
      <c r="F234" s="9">
        <v>57</v>
      </c>
      <c r="G234" s="9">
        <v>92</v>
      </c>
      <c r="H234" s="10">
        <v>46</v>
      </c>
      <c r="J234" s="8">
        <v>230</v>
      </c>
      <c r="K234" s="9">
        <v>35</v>
      </c>
      <c r="L234" s="9">
        <v>57</v>
      </c>
      <c r="M234" s="9">
        <v>92</v>
      </c>
      <c r="N234" s="10">
        <v>46</v>
      </c>
    </row>
    <row r="235" spans="4:14">
      <c r="D235" s="8">
        <v>231</v>
      </c>
      <c r="E235" s="9">
        <v>35</v>
      </c>
      <c r="F235" s="9">
        <v>58</v>
      </c>
      <c r="G235" s="9">
        <v>92</v>
      </c>
      <c r="H235" s="10">
        <v>46</v>
      </c>
      <c r="J235" s="8">
        <v>231</v>
      </c>
      <c r="K235" s="9">
        <v>35</v>
      </c>
      <c r="L235" s="9">
        <v>58</v>
      </c>
      <c r="M235" s="9">
        <v>92</v>
      </c>
      <c r="N235" s="10">
        <v>46</v>
      </c>
    </row>
    <row r="236" spans="4:14">
      <c r="D236" s="8">
        <v>232</v>
      </c>
      <c r="E236" s="9">
        <v>35</v>
      </c>
      <c r="F236" s="9">
        <v>58</v>
      </c>
      <c r="G236" s="9">
        <v>93</v>
      </c>
      <c r="H236" s="10">
        <v>46</v>
      </c>
      <c r="J236" s="8">
        <v>232</v>
      </c>
      <c r="K236" s="9">
        <v>35</v>
      </c>
      <c r="L236" s="9">
        <v>58</v>
      </c>
      <c r="M236" s="9">
        <v>93</v>
      </c>
      <c r="N236" s="10">
        <v>46</v>
      </c>
    </row>
    <row r="237" spans="4:14">
      <c r="D237" s="8">
        <v>233</v>
      </c>
      <c r="E237" s="9">
        <v>35</v>
      </c>
      <c r="F237" s="9">
        <v>58</v>
      </c>
      <c r="G237" s="9">
        <v>93</v>
      </c>
      <c r="H237" s="10">
        <v>47</v>
      </c>
      <c r="J237" s="8">
        <v>233</v>
      </c>
      <c r="K237" s="9">
        <v>35</v>
      </c>
      <c r="L237" s="9">
        <v>58</v>
      </c>
      <c r="M237" s="9">
        <v>93</v>
      </c>
      <c r="N237" s="10">
        <v>47</v>
      </c>
    </row>
    <row r="238" spans="4:14">
      <c r="D238" s="8">
        <v>234</v>
      </c>
      <c r="E238" s="9">
        <v>35</v>
      </c>
      <c r="F238" s="9">
        <v>59</v>
      </c>
      <c r="G238" s="9">
        <v>93</v>
      </c>
      <c r="H238" s="10">
        <v>47</v>
      </c>
      <c r="J238" s="8">
        <v>234</v>
      </c>
      <c r="K238" s="9">
        <v>35</v>
      </c>
      <c r="L238" s="9">
        <v>59</v>
      </c>
      <c r="M238" s="9">
        <v>93</v>
      </c>
      <c r="N238" s="10">
        <v>47</v>
      </c>
    </row>
    <row r="239" spans="4:14">
      <c r="D239" s="8">
        <v>235</v>
      </c>
      <c r="E239" s="9">
        <v>35</v>
      </c>
      <c r="F239" s="9">
        <v>59</v>
      </c>
      <c r="G239" s="9">
        <v>94</v>
      </c>
      <c r="H239" s="10">
        <v>47</v>
      </c>
      <c r="J239" s="8">
        <v>235</v>
      </c>
      <c r="K239" s="9">
        <v>35</v>
      </c>
      <c r="L239" s="9">
        <v>59</v>
      </c>
      <c r="M239" s="9">
        <v>94</v>
      </c>
      <c r="N239" s="10">
        <v>47</v>
      </c>
    </row>
    <row r="240" spans="4:14">
      <c r="D240" s="8">
        <v>236</v>
      </c>
      <c r="E240" s="9">
        <v>35</v>
      </c>
      <c r="F240" s="9">
        <v>59</v>
      </c>
      <c r="G240" s="9">
        <v>95</v>
      </c>
      <c r="H240" s="10">
        <v>47</v>
      </c>
      <c r="J240" s="8">
        <v>236</v>
      </c>
      <c r="K240" s="9">
        <v>35</v>
      </c>
      <c r="L240" s="9">
        <v>59</v>
      </c>
      <c r="M240" s="9">
        <v>95</v>
      </c>
      <c r="N240" s="10">
        <v>47</v>
      </c>
    </row>
    <row r="241" spans="4:14">
      <c r="D241" s="8">
        <v>237</v>
      </c>
      <c r="E241" s="9">
        <v>36</v>
      </c>
      <c r="F241" s="9">
        <v>59</v>
      </c>
      <c r="G241" s="9">
        <v>95</v>
      </c>
      <c r="H241" s="10">
        <v>47</v>
      </c>
      <c r="J241" s="8">
        <v>237</v>
      </c>
      <c r="K241" s="9">
        <v>36</v>
      </c>
      <c r="L241" s="9">
        <v>59</v>
      </c>
      <c r="M241" s="9">
        <v>95</v>
      </c>
      <c r="N241" s="10">
        <v>47</v>
      </c>
    </row>
    <row r="242" spans="4:14">
      <c r="D242" s="8">
        <v>238</v>
      </c>
      <c r="E242" s="9">
        <v>36</v>
      </c>
      <c r="F242" s="9">
        <v>60</v>
      </c>
      <c r="G242" s="9">
        <v>95</v>
      </c>
      <c r="H242" s="10">
        <v>47</v>
      </c>
      <c r="J242" s="8">
        <v>238</v>
      </c>
      <c r="K242" s="9">
        <v>36</v>
      </c>
      <c r="L242" s="9">
        <v>60</v>
      </c>
      <c r="M242" s="9">
        <v>95</v>
      </c>
      <c r="N242" s="10">
        <v>47</v>
      </c>
    </row>
    <row r="243" spans="4:14">
      <c r="D243" s="8">
        <v>239</v>
      </c>
      <c r="E243" s="9">
        <v>36</v>
      </c>
      <c r="F243" s="9">
        <v>60</v>
      </c>
      <c r="G243" s="9">
        <v>96</v>
      </c>
      <c r="H243" s="10">
        <v>47</v>
      </c>
      <c r="J243" s="8">
        <v>239</v>
      </c>
      <c r="K243" s="9">
        <v>36</v>
      </c>
      <c r="L243" s="9">
        <v>60</v>
      </c>
      <c r="M243" s="9">
        <v>96</v>
      </c>
      <c r="N243" s="10">
        <v>47</v>
      </c>
    </row>
    <row r="244" spans="4:14">
      <c r="D244" s="8">
        <v>240</v>
      </c>
      <c r="E244" s="9">
        <v>36</v>
      </c>
      <c r="F244" s="9">
        <v>60</v>
      </c>
      <c r="G244" s="9">
        <v>96</v>
      </c>
      <c r="H244" s="10">
        <v>48</v>
      </c>
      <c r="J244" s="8">
        <v>240</v>
      </c>
      <c r="K244" s="9">
        <v>36</v>
      </c>
      <c r="L244" s="9">
        <v>60</v>
      </c>
      <c r="M244" s="9">
        <v>96</v>
      </c>
      <c r="N244" s="10">
        <v>48</v>
      </c>
    </row>
    <row r="245" spans="4:14">
      <c r="D245" s="8">
        <v>241</v>
      </c>
      <c r="E245" s="9">
        <v>36</v>
      </c>
      <c r="F245" s="9">
        <v>60</v>
      </c>
      <c r="G245" s="9">
        <v>97</v>
      </c>
      <c r="H245" s="10">
        <v>48</v>
      </c>
      <c r="J245" s="8">
        <v>241</v>
      </c>
      <c r="K245" s="9">
        <v>36</v>
      </c>
      <c r="L245" s="9">
        <v>60</v>
      </c>
      <c r="M245" s="9">
        <v>97</v>
      </c>
      <c r="N245" s="10">
        <v>48</v>
      </c>
    </row>
    <row r="246" spans="4:14">
      <c r="D246" s="8">
        <v>242</v>
      </c>
      <c r="E246" s="9">
        <v>36</v>
      </c>
      <c r="F246" s="9">
        <v>61</v>
      </c>
      <c r="G246" s="9">
        <v>97</v>
      </c>
      <c r="H246" s="10">
        <v>48</v>
      </c>
      <c r="J246" s="8">
        <v>242</v>
      </c>
      <c r="K246" s="9">
        <v>36</v>
      </c>
      <c r="L246" s="9">
        <v>61</v>
      </c>
      <c r="M246" s="9">
        <v>97</v>
      </c>
      <c r="N246" s="10">
        <v>48</v>
      </c>
    </row>
    <row r="247" spans="4:14">
      <c r="D247" s="8">
        <v>243</v>
      </c>
      <c r="E247" s="9">
        <v>36</v>
      </c>
      <c r="F247" s="9">
        <v>61</v>
      </c>
      <c r="G247" s="9">
        <v>97</v>
      </c>
      <c r="H247" s="10">
        <v>49</v>
      </c>
      <c r="J247" s="8">
        <v>243</v>
      </c>
      <c r="K247" s="9">
        <v>36</v>
      </c>
      <c r="L247" s="9">
        <v>61</v>
      </c>
      <c r="M247" s="9">
        <v>97</v>
      </c>
      <c r="N247" s="10">
        <v>49</v>
      </c>
    </row>
    <row r="248" spans="4:14">
      <c r="D248" s="8">
        <v>244</v>
      </c>
      <c r="E248" s="9">
        <v>37</v>
      </c>
      <c r="F248" s="9">
        <v>61</v>
      </c>
      <c r="G248" s="9">
        <v>97</v>
      </c>
      <c r="H248" s="10">
        <v>49</v>
      </c>
      <c r="J248" s="8">
        <v>244</v>
      </c>
      <c r="K248" s="9">
        <v>37</v>
      </c>
      <c r="L248" s="9">
        <v>61</v>
      </c>
      <c r="M248" s="9">
        <v>97</v>
      </c>
      <c r="N248" s="10">
        <v>49</v>
      </c>
    </row>
    <row r="249" spans="4:14">
      <c r="D249" s="8">
        <v>245</v>
      </c>
      <c r="E249" s="9">
        <v>37</v>
      </c>
      <c r="F249" s="9">
        <v>61</v>
      </c>
      <c r="G249" s="9">
        <v>98</v>
      </c>
      <c r="H249" s="10">
        <v>49</v>
      </c>
      <c r="J249" s="8">
        <v>245</v>
      </c>
      <c r="K249" s="9">
        <v>37</v>
      </c>
      <c r="L249" s="9">
        <v>61</v>
      </c>
      <c r="M249" s="9">
        <v>98</v>
      </c>
      <c r="N249" s="10">
        <v>49</v>
      </c>
    </row>
    <row r="250" spans="4:14">
      <c r="D250" s="8">
        <v>246</v>
      </c>
      <c r="E250" s="9">
        <v>37</v>
      </c>
      <c r="F250" s="9">
        <v>62</v>
      </c>
      <c r="G250" s="9">
        <v>98</v>
      </c>
      <c r="H250" s="10">
        <v>49</v>
      </c>
      <c r="J250" s="8">
        <v>246</v>
      </c>
      <c r="K250" s="9">
        <v>37</v>
      </c>
      <c r="L250" s="9">
        <v>62</v>
      </c>
      <c r="M250" s="9">
        <v>98</v>
      </c>
      <c r="N250" s="10">
        <v>49</v>
      </c>
    </row>
    <row r="251" spans="4:14">
      <c r="D251" s="8">
        <v>247</v>
      </c>
      <c r="E251" s="9">
        <v>37</v>
      </c>
      <c r="F251" s="9">
        <v>62</v>
      </c>
      <c r="G251" s="9">
        <v>99</v>
      </c>
      <c r="H251" s="10">
        <v>49</v>
      </c>
      <c r="J251" s="8">
        <v>247</v>
      </c>
      <c r="K251" s="9">
        <v>37</v>
      </c>
      <c r="L251" s="9">
        <v>62</v>
      </c>
      <c r="M251" s="9">
        <v>99</v>
      </c>
      <c r="N251" s="10">
        <v>49</v>
      </c>
    </row>
    <row r="252" spans="4:14">
      <c r="D252" s="8">
        <v>248</v>
      </c>
      <c r="E252" s="9">
        <v>37</v>
      </c>
      <c r="F252" s="9">
        <v>62</v>
      </c>
      <c r="G252" s="9">
        <v>99</v>
      </c>
      <c r="H252" s="10">
        <v>50</v>
      </c>
      <c r="J252" s="8">
        <v>248</v>
      </c>
      <c r="K252" s="9">
        <v>37</v>
      </c>
      <c r="L252" s="9">
        <v>62</v>
      </c>
      <c r="M252" s="9">
        <v>99</v>
      </c>
      <c r="N252" s="10">
        <v>50</v>
      </c>
    </row>
    <row r="253" spans="4:14">
      <c r="D253" s="8">
        <v>249</v>
      </c>
      <c r="E253" s="9">
        <v>37</v>
      </c>
      <c r="F253" s="9">
        <v>62</v>
      </c>
      <c r="G253" s="9">
        <v>100</v>
      </c>
      <c r="H253" s="10">
        <v>50</v>
      </c>
      <c r="J253" s="8">
        <v>249</v>
      </c>
      <c r="K253" s="9">
        <v>37</v>
      </c>
      <c r="L253" s="9">
        <v>62</v>
      </c>
      <c r="M253" s="9">
        <v>100</v>
      </c>
      <c r="N253" s="10">
        <v>50</v>
      </c>
    </row>
    <row r="254" spans="4:14">
      <c r="D254" s="8">
        <v>250</v>
      </c>
      <c r="E254" s="9">
        <v>38</v>
      </c>
      <c r="F254" s="9">
        <v>62</v>
      </c>
      <c r="G254" s="9">
        <v>100</v>
      </c>
      <c r="H254" s="10">
        <v>50</v>
      </c>
      <c r="J254" s="8">
        <v>250</v>
      </c>
      <c r="K254" s="9">
        <v>38</v>
      </c>
      <c r="L254" s="9">
        <v>62</v>
      </c>
      <c r="M254" s="9">
        <v>100</v>
      </c>
      <c r="N254" s="10">
        <v>50</v>
      </c>
    </row>
    <row r="255" spans="4:14">
      <c r="D255" s="8">
        <v>251</v>
      </c>
      <c r="E255" s="9">
        <v>38</v>
      </c>
      <c r="F255" s="9">
        <v>63</v>
      </c>
      <c r="G255" s="9">
        <v>100</v>
      </c>
      <c r="H255" s="10">
        <v>50</v>
      </c>
      <c r="J255" s="8">
        <v>251</v>
      </c>
      <c r="K255" s="9">
        <v>38</v>
      </c>
      <c r="L255" s="9">
        <v>63</v>
      </c>
      <c r="M255" s="9">
        <v>100</v>
      </c>
      <c r="N255" s="10">
        <v>50</v>
      </c>
    </row>
    <row r="256" spans="4:14">
      <c r="D256" s="8">
        <v>252</v>
      </c>
      <c r="E256" s="9">
        <v>38</v>
      </c>
      <c r="F256" s="9">
        <v>63</v>
      </c>
      <c r="G256" s="9">
        <v>101</v>
      </c>
      <c r="H256" s="10">
        <v>50</v>
      </c>
      <c r="J256" s="8">
        <v>252</v>
      </c>
      <c r="K256" s="9">
        <v>38</v>
      </c>
      <c r="L256" s="9">
        <v>63</v>
      </c>
      <c r="M256" s="9">
        <v>101</v>
      </c>
      <c r="N256" s="10">
        <v>50</v>
      </c>
    </row>
    <row r="257" spans="4:14">
      <c r="D257" s="8">
        <v>253</v>
      </c>
      <c r="E257" s="9">
        <v>38</v>
      </c>
      <c r="F257" s="9">
        <v>63</v>
      </c>
      <c r="G257" s="9">
        <v>101</v>
      </c>
      <c r="H257" s="10">
        <v>51</v>
      </c>
      <c r="J257" s="8">
        <v>253</v>
      </c>
      <c r="K257" s="9">
        <v>38</v>
      </c>
      <c r="L257" s="9">
        <v>63</v>
      </c>
      <c r="M257" s="9">
        <v>101</v>
      </c>
      <c r="N257" s="10">
        <v>51</v>
      </c>
    </row>
    <row r="258" spans="4:14">
      <c r="D258" s="8">
        <v>254</v>
      </c>
      <c r="E258" s="9">
        <v>38</v>
      </c>
      <c r="F258" s="9">
        <v>64</v>
      </c>
      <c r="G258" s="9">
        <v>101</v>
      </c>
      <c r="H258" s="10">
        <v>51</v>
      </c>
      <c r="J258" s="8">
        <v>254</v>
      </c>
      <c r="K258" s="9">
        <v>38</v>
      </c>
      <c r="L258" s="9">
        <v>64</v>
      </c>
      <c r="M258" s="9">
        <v>101</v>
      </c>
      <c r="N258" s="10">
        <v>51</v>
      </c>
    </row>
    <row r="259" spans="4:14">
      <c r="D259" s="8">
        <v>255</v>
      </c>
      <c r="E259" s="9">
        <v>38</v>
      </c>
      <c r="F259" s="9">
        <v>64</v>
      </c>
      <c r="G259" s="9">
        <v>102</v>
      </c>
      <c r="H259" s="10">
        <v>51</v>
      </c>
      <c r="J259" s="8">
        <v>255</v>
      </c>
      <c r="K259" s="9">
        <v>38</v>
      </c>
      <c r="L259" s="9">
        <v>64</v>
      </c>
      <c r="M259" s="9">
        <v>102</v>
      </c>
      <c r="N259" s="10">
        <v>51</v>
      </c>
    </row>
    <row r="260" spans="4:14">
      <c r="D260" s="8">
        <v>256</v>
      </c>
      <c r="E260" s="9">
        <v>38</v>
      </c>
      <c r="F260" s="9">
        <v>64</v>
      </c>
      <c r="G260" s="9">
        <v>103</v>
      </c>
      <c r="H260" s="10">
        <v>51</v>
      </c>
      <c r="J260" s="8">
        <v>256</v>
      </c>
      <c r="K260" s="9">
        <v>38</v>
      </c>
      <c r="L260" s="9">
        <v>64</v>
      </c>
      <c r="M260" s="9">
        <v>103</v>
      </c>
      <c r="N260" s="10">
        <v>51</v>
      </c>
    </row>
    <row r="261" spans="4:14">
      <c r="D261" s="8">
        <v>257</v>
      </c>
      <c r="E261" s="9">
        <v>39</v>
      </c>
      <c r="F261" s="9">
        <v>64</v>
      </c>
      <c r="G261" s="9">
        <v>103</v>
      </c>
      <c r="H261" s="10">
        <v>51</v>
      </c>
      <c r="J261" s="8">
        <v>257</v>
      </c>
      <c r="K261" s="9">
        <v>39</v>
      </c>
      <c r="L261" s="9">
        <v>64</v>
      </c>
      <c r="M261" s="9">
        <v>103</v>
      </c>
      <c r="N261" s="10">
        <v>51</v>
      </c>
    </row>
    <row r="262" spans="4:14">
      <c r="D262" s="8">
        <v>258</v>
      </c>
      <c r="E262" s="9">
        <v>39</v>
      </c>
      <c r="F262" s="9">
        <v>65</v>
      </c>
      <c r="G262" s="9">
        <v>103</v>
      </c>
      <c r="H262" s="10">
        <v>51</v>
      </c>
      <c r="J262" s="8">
        <v>258</v>
      </c>
      <c r="K262" s="9">
        <v>39</v>
      </c>
      <c r="L262" s="9">
        <v>65</v>
      </c>
      <c r="M262" s="9">
        <v>103</v>
      </c>
      <c r="N262" s="10">
        <v>51</v>
      </c>
    </row>
    <row r="263" spans="4:14">
      <c r="D263" s="8">
        <v>259</v>
      </c>
      <c r="E263" s="9">
        <v>39</v>
      </c>
      <c r="F263" s="9">
        <v>65</v>
      </c>
      <c r="G263" s="9">
        <v>104</v>
      </c>
      <c r="H263" s="10">
        <v>51</v>
      </c>
      <c r="J263" s="8">
        <v>259</v>
      </c>
      <c r="K263" s="9">
        <v>39</v>
      </c>
      <c r="L263" s="9">
        <v>65</v>
      </c>
      <c r="M263" s="9">
        <v>104</v>
      </c>
      <c r="N263" s="10">
        <v>51</v>
      </c>
    </row>
    <row r="264" spans="4:14">
      <c r="D264" s="8">
        <v>260</v>
      </c>
      <c r="E264" s="9">
        <v>39</v>
      </c>
      <c r="F264" s="9">
        <v>65</v>
      </c>
      <c r="G264" s="9">
        <v>104</v>
      </c>
      <c r="H264" s="10">
        <v>52</v>
      </c>
      <c r="J264" s="8">
        <v>260</v>
      </c>
      <c r="K264" s="9">
        <v>39</v>
      </c>
      <c r="L264" s="9">
        <v>65</v>
      </c>
      <c r="M264" s="9">
        <v>104</v>
      </c>
      <c r="N264" s="10">
        <v>52</v>
      </c>
    </row>
    <row r="265" spans="4:14">
      <c r="D265" s="8">
        <v>261</v>
      </c>
      <c r="E265" s="9">
        <v>39</v>
      </c>
      <c r="F265" s="9">
        <v>65</v>
      </c>
      <c r="G265" s="9">
        <v>105</v>
      </c>
      <c r="H265" s="10">
        <v>52</v>
      </c>
      <c r="J265" s="8">
        <v>261</v>
      </c>
      <c r="K265" s="9">
        <v>39</v>
      </c>
      <c r="L265" s="9">
        <v>65</v>
      </c>
      <c r="M265" s="9">
        <v>105</v>
      </c>
      <c r="N265" s="10">
        <v>52</v>
      </c>
    </row>
    <row r="266" spans="4:14">
      <c r="D266" s="8">
        <v>262</v>
      </c>
      <c r="E266" s="9">
        <v>39</v>
      </c>
      <c r="F266" s="9">
        <v>66</v>
      </c>
      <c r="G266" s="9">
        <v>105</v>
      </c>
      <c r="H266" s="10">
        <v>52</v>
      </c>
      <c r="J266" s="8">
        <v>262</v>
      </c>
      <c r="K266" s="9">
        <v>39</v>
      </c>
      <c r="L266" s="9">
        <v>66</v>
      </c>
      <c r="M266" s="9">
        <v>105</v>
      </c>
      <c r="N266" s="10">
        <v>52</v>
      </c>
    </row>
    <row r="267" spans="4:14">
      <c r="D267" s="8">
        <v>263</v>
      </c>
      <c r="E267" s="9">
        <v>39</v>
      </c>
      <c r="F267" s="9">
        <v>66</v>
      </c>
      <c r="G267" s="9">
        <v>105</v>
      </c>
      <c r="H267" s="10">
        <v>53</v>
      </c>
      <c r="J267" s="8">
        <v>263</v>
      </c>
      <c r="K267" s="9">
        <v>39</v>
      </c>
      <c r="L267" s="9">
        <v>66</v>
      </c>
      <c r="M267" s="9">
        <v>105</v>
      </c>
      <c r="N267" s="10">
        <v>53</v>
      </c>
    </row>
    <row r="268" spans="4:14">
      <c r="D268" s="8">
        <v>264</v>
      </c>
      <c r="E268" s="9">
        <v>40</v>
      </c>
      <c r="F268" s="9">
        <v>66</v>
      </c>
      <c r="G268" s="9">
        <v>105</v>
      </c>
      <c r="H268" s="10">
        <v>53</v>
      </c>
      <c r="J268" s="8">
        <v>264</v>
      </c>
      <c r="K268" s="9">
        <v>40</v>
      </c>
      <c r="L268" s="9">
        <v>66</v>
      </c>
      <c r="M268" s="9">
        <v>105</v>
      </c>
      <c r="N268" s="10">
        <v>53</v>
      </c>
    </row>
    <row r="269" spans="4:14">
      <c r="D269" s="11">
        <v>265</v>
      </c>
      <c r="E269" s="12">
        <v>40</v>
      </c>
      <c r="F269" s="12">
        <v>66</v>
      </c>
      <c r="G269" s="12">
        <v>106</v>
      </c>
      <c r="H269" s="13">
        <v>53</v>
      </c>
      <c r="J269" s="11">
        <v>265</v>
      </c>
      <c r="K269" s="12">
        <v>40</v>
      </c>
      <c r="L269" s="12">
        <v>66</v>
      </c>
      <c r="M269" s="12">
        <v>106</v>
      </c>
      <c r="N269" s="13">
        <v>53</v>
      </c>
    </row>
  </sheetData>
  <phoneticPr fontId="11" type="noConversion"/>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5d4ea26-41d8-48b1-b4c9-1f9e0414a42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26FADBBEAAFB4BAA6AD254A70E6D9A" ma:contentTypeVersion="14" ma:contentTypeDescription="Create a new document." ma:contentTypeScope="" ma:versionID="20444aa93d6ef830643b715381be291d">
  <xsd:schema xmlns:xsd="http://www.w3.org/2001/XMLSchema" xmlns:xs="http://www.w3.org/2001/XMLSchema" xmlns:p="http://schemas.microsoft.com/office/2006/metadata/properties" xmlns:ns3="f5d4ea26-41d8-48b1-b4c9-1f9e0414a428" xmlns:ns4="e399e760-a143-4b2d-b3ef-8a8aa5d73600" targetNamespace="http://schemas.microsoft.com/office/2006/metadata/properties" ma:root="true" ma:fieldsID="b73ae268f859a83e1c68de9b4064b4a9" ns3:_="" ns4:_="">
    <xsd:import namespace="f5d4ea26-41d8-48b1-b4c9-1f9e0414a428"/>
    <xsd:import namespace="e399e760-a143-4b2d-b3ef-8a8aa5d7360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ServiceDateTaken"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d4ea26-41d8-48b1-b4c9-1f9e0414a4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SystemTags" ma:index="21"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99e760-a143-4b2d-b3ef-8a8aa5d7360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511531-B769-4929-806F-2A05A4882D77}">
  <ds:schemaRefs>
    <ds:schemaRef ds:uri="e399e760-a143-4b2d-b3ef-8a8aa5d73600"/>
    <ds:schemaRef ds:uri="http://schemas.microsoft.com/office/2006/metadata/properties"/>
    <ds:schemaRef ds:uri="http://schemas.openxmlformats.org/package/2006/metadata/core-properties"/>
    <ds:schemaRef ds:uri="http://purl.org/dc/terms/"/>
    <ds:schemaRef ds:uri="http://purl.org/dc/dcmitype/"/>
    <ds:schemaRef ds:uri="f5d4ea26-41d8-48b1-b4c9-1f9e0414a428"/>
    <ds:schemaRef ds:uri="http://schemas.microsoft.com/office/2006/documentManagement/types"/>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91D247BB-8BC9-4F82-B0E4-5554EEB9BE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d4ea26-41d8-48b1-b4c9-1f9e0414a428"/>
    <ds:schemaRef ds:uri="e399e760-a143-4b2d-b3ef-8a8aa5d736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ABBCC0-ACB8-4D78-A2D7-9D1C7C6D8B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Travel Claim Worksheet</vt:lpstr>
      <vt:lpstr>Versions</vt:lpstr>
      <vt:lpstr>Data</vt:lpstr>
      <vt:lpstr>HighestRate23</vt:lpstr>
      <vt:lpstr>HighestRate24</vt:lpstr>
      <vt:lpstr>MileageRate</vt:lpstr>
      <vt:lpstr>newrate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TUC</dc:title>
  <dc:creator>Webb, Caryn;LAF</dc:creator>
  <cp:keywords>Travel Expense Claim</cp:keywords>
  <cp:lastModifiedBy>Floeder, Lynne A</cp:lastModifiedBy>
  <cp:lastPrinted>2024-10-09T19:36:59Z</cp:lastPrinted>
  <dcterms:created xsi:type="dcterms:W3CDTF">2023-10-16T18:04:08Z</dcterms:created>
  <dcterms:modified xsi:type="dcterms:W3CDTF">2024-11-12T20:36:58Z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0x0101003026FADBBEAAFB4BAA6AD254A70E6D9A</vt:lpwstr>
  </property>
  <property fmtid="{D5CDD505-2E9C-101B-9397-08002B2CF9AE}" pid="3" name="MediaServiceImageTags">
    <vt:lpwstr/>
  </property>
  <property fmtid="{D5CDD505-2E9C-101B-9397-08002B2CF9AE}" pid="4" name="Order">
    <vt:r8>29639900</vt:r8>
  </property>
  <property fmtid="{D5CDD505-2E9C-101B-9397-08002B2CF9AE}" pid="5" name="_ExtendedDescription">
    <vt:lpwstr/>
  </property>
</Properties>
</file>